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Video\Du toan\Khoa 2 - Dự toán nâng cao\Tài liệu\"/>
    </mc:Choice>
  </mc:AlternateContent>
  <xr:revisionPtr revIDLastSave="0" documentId="13_ncr:1_{554A23AB-CED9-4A84-826D-B760EBA48E97}" xr6:coauthVersionLast="47" xr6:coauthVersionMax="47" xr10:uidLastSave="{00000000-0000-0000-0000-000000000000}"/>
  <bookViews>
    <workbookView xWindow="-120" yWindow="-120" windowWidth="29040" windowHeight="15720" activeTab="6" xr2:uid="{820D1F24-4B00-43DD-AD90-CC01681AEDD2}"/>
  </bookViews>
  <sheets>
    <sheet name="TH" sheetId="1" r:id="rId1"/>
    <sheet name="BangLuong" sheetId="2" r:id="rId2"/>
    <sheet name="TienDo" sheetId="4" r:id="rId3"/>
    <sheet name="Ck" sheetId="6" r:id="rId4"/>
    <sheet name="CPđilại" sheetId="7" r:id="rId5"/>
    <sheet name="CPThongTin" sheetId="8" r:id="rId6"/>
    <sheet name="DG" sheetId="3" r:id="rId7"/>
    <sheet name="DM_CPQL" sheetId="5" r:id="rId8"/>
  </sheets>
  <definedNames>
    <definedName name="_xlnm.Print_Area" localSheetId="0">TH!$A$1:$E$16</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8" i="1" l="1"/>
  <c r="E8" i="6"/>
  <c r="E6" i="8"/>
  <c r="F6" i="8" s="1"/>
  <c r="E7" i="8"/>
  <c r="E8" i="8" s="1"/>
  <c r="E5" i="8"/>
  <c r="F5" i="8" s="1"/>
  <c r="C6" i="8"/>
  <c r="C7" i="8"/>
  <c r="C8" i="8"/>
  <c r="C9" i="8" s="1"/>
  <c r="C5" i="8"/>
  <c r="F10" i="8"/>
  <c r="A10" i="8"/>
  <c r="B9" i="8"/>
  <c r="A9" i="8"/>
  <c r="B8" i="8"/>
  <c r="A8" i="8"/>
  <c r="B7" i="8"/>
  <c r="A7" i="8"/>
  <c r="B6" i="8"/>
  <c r="A6" i="8"/>
  <c r="B5" i="8"/>
  <c r="A5" i="8"/>
  <c r="F4" i="8"/>
  <c r="B4" i="8"/>
  <c r="A4" i="8"/>
  <c r="E4" i="6"/>
  <c r="F4" i="6" s="1"/>
  <c r="F4" i="7"/>
  <c r="A5" i="7"/>
  <c r="B5" i="7"/>
  <c r="A6" i="7"/>
  <c r="B6" i="7"/>
  <c r="A7" i="7"/>
  <c r="B7" i="7"/>
  <c r="A8" i="7"/>
  <c r="B8" i="7"/>
  <c r="A9" i="7"/>
  <c r="B9" i="7"/>
  <c r="A10" i="7"/>
  <c r="A4" i="7"/>
  <c r="B4" i="7"/>
  <c r="F10" i="7"/>
  <c r="F9" i="7"/>
  <c r="F8" i="7"/>
  <c r="F7" i="7"/>
  <c r="F6" i="7"/>
  <c r="F5" i="7"/>
  <c r="F5" i="6"/>
  <c r="F6" i="6"/>
  <c r="F7" i="6"/>
  <c r="F8" i="6"/>
  <c r="F9" i="6"/>
  <c r="F10" i="6"/>
  <c r="A5" i="6"/>
  <c r="A6" i="6" s="1"/>
  <c r="A7" i="6" s="1"/>
  <c r="A8" i="6" s="1"/>
  <c r="A9" i="6" s="1"/>
  <c r="A10" i="6" s="1"/>
  <c r="F6" i="2"/>
  <c r="F7" i="2"/>
  <c r="F8" i="2"/>
  <c r="F9" i="2"/>
  <c r="F5" i="2"/>
  <c r="F4" i="2"/>
  <c r="I5" i="4"/>
  <c r="I6" i="4"/>
  <c r="I7" i="4"/>
  <c r="I8" i="4"/>
  <c r="I9" i="4"/>
  <c r="I10" i="4"/>
  <c r="I4" i="4"/>
  <c r="A6" i="4"/>
  <c r="A7" i="4"/>
  <c r="A8" i="4"/>
  <c r="A9" i="4"/>
  <c r="A10" i="4"/>
  <c r="A5" i="4"/>
  <c r="A4" i="4"/>
  <c r="C6" i="4"/>
  <c r="C7" i="4"/>
  <c r="C8" i="4"/>
  <c r="C9" i="4"/>
  <c r="C10" i="4"/>
  <c r="C5" i="4"/>
  <c r="C4" i="4"/>
  <c r="B5" i="4"/>
  <c r="B6" i="4"/>
  <c r="B7" i="4"/>
  <c r="B8" i="4"/>
  <c r="B9" i="4"/>
  <c r="B4" i="4"/>
  <c r="G11" i="4"/>
  <c r="F11" i="4"/>
  <c r="E11" i="4"/>
  <c r="D11" i="4"/>
  <c r="F8" i="8" l="1"/>
  <c r="E9" i="8"/>
  <c r="F9" i="8" s="1"/>
  <c r="F7" i="8"/>
  <c r="F11" i="8"/>
  <c r="F11" i="6"/>
  <c r="F11" i="7"/>
  <c r="I11" i="4"/>
  <c r="E6" i="3"/>
  <c r="G6" i="2" s="1"/>
  <c r="E7" i="3"/>
  <c r="G7" i="2" s="1"/>
  <c r="E8" i="3"/>
  <c r="G9" i="2" s="1"/>
  <c r="E5" i="3"/>
  <c r="G5" i="2"/>
  <c r="G8" i="2"/>
  <c r="G4" i="2"/>
  <c r="H4" i="2" s="1"/>
  <c r="E5" i="2"/>
  <c r="E6" i="2" s="1"/>
  <c r="C10" i="1"/>
  <c r="H5" i="2" l="1"/>
  <c r="H6" i="2"/>
  <c r="E9" i="2"/>
  <c r="E7" i="2"/>
  <c r="E8" i="2" s="1"/>
  <c r="H9" i="2" l="1"/>
  <c r="H8" i="2"/>
  <c r="H7" i="2"/>
  <c r="H11" i="2" l="1"/>
  <c r="D6" i="1" l="1"/>
  <c r="B7" i="5"/>
  <c r="B8" i="5" s="1"/>
  <c r="C7" i="1" s="1"/>
  <c r="D7" i="1" l="1"/>
  <c r="D9" i="1" s="1"/>
  <c r="D10" i="1" l="1"/>
  <c r="D11" i="1" s="1"/>
  <c r="D12" i="1" s="1"/>
</calcChain>
</file>

<file path=xl/sharedStrings.xml><?xml version="1.0" encoding="utf-8"?>
<sst xmlns="http://schemas.openxmlformats.org/spreadsheetml/2006/main" count="158" uniqueCount="108">
  <si>
    <t>STT</t>
  </si>
  <si>
    <t>KHOẢN MỤC CHI PHÍ</t>
  </si>
  <si>
    <t>CÁCH TÍNH</t>
  </si>
  <si>
    <t>GIÁ TRỊ</t>
  </si>
  <si>
    <t>KÝ HIỆU</t>
  </si>
  <si>
    <t>Chi phí chuyên gia</t>
  </si>
  <si>
    <t>Chi phí quản lý</t>
  </si>
  <si>
    <t>Chi phí khác</t>
  </si>
  <si>
    <t>Thu nhập chịu thuế tính trước</t>
  </si>
  <si>
    <t>Thuế</t>
  </si>
  <si>
    <t>Chi phí dự phòng</t>
  </si>
  <si>
    <t>Theo bảng tính</t>
  </si>
  <si>
    <r>
      <t>C</t>
    </r>
    <r>
      <rPr>
        <vertAlign val="subscript"/>
        <sz val="12"/>
        <color theme="1"/>
        <rFont val="Times New Roman"/>
        <family val="1"/>
      </rPr>
      <t>cg</t>
    </r>
  </si>
  <si>
    <t>TỔNG CỘNG</t>
  </si>
  <si>
    <t>TỔNG HỢP DỰ TOÁN CHI PHÍ TƯ VẤN</t>
  </si>
  <si>
    <t>Dự án: ...............................................................................................................................</t>
  </si>
  <si>
    <t>Công trình: ...............................................................................................................................</t>
  </si>
  <si>
    <t>Đơn vị tính: đồng</t>
  </si>
  <si>
    <t>(Ccg + Cql ) x 6%</t>
  </si>
  <si>
    <r>
      <t>C</t>
    </r>
    <r>
      <rPr>
        <vertAlign val="subscript"/>
        <sz val="12"/>
        <color theme="1"/>
        <rFont val="Times New Roman"/>
        <family val="1"/>
      </rPr>
      <t>ql</t>
    </r>
  </si>
  <si>
    <r>
      <t>C</t>
    </r>
    <r>
      <rPr>
        <vertAlign val="subscript"/>
        <sz val="12"/>
        <color theme="1"/>
        <rFont val="Times New Roman"/>
        <family val="1"/>
      </rPr>
      <t>k</t>
    </r>
  </si>
  <si>
    <t>TT</t>
  </si>
  <si>
    <t>TL</t>
  </si>
  <si>
    <t>T</t>
  </si>
  <si>
    <r>
      <t>C</t>
    </r>
    <r>
      <rPr>
        <vertAlign val="subscript"/>
        <sz val="12"/>
        <color theme="1"/>
        <rFont val="Times New Roman"/>
        <family val="1"/>
      </rPr>
      <t>dp</t>
    </r>
  </si>
  <si>
    <t>NGƯỜI LẬP</t>
  </si>
  <si>
    <t>NGƯỜI CHỦ TRÌ</t>
  </si>
  <si>
    <t>(ký, họ tên)</t>
  </si>
  <si>
    <t>Chứng chỉ hành nghề định giá XD hạng ..., số …</t>
  </si>
  <si>
    <t>Nhóm chuyên gia tư vấn</t>
  </si>
  <si>
    <t xml:space="preserve"> ĐƠN GIÁ LƯƠNG CHUYÊN GIA</t>
  </si>
  <si>
    <t>Ngày công</t>
  </si>
  <si>
    <t>Đơn giá theo tháng</t>
  </si>
  <si>
    <t>Đơn giá theo
ngày công</t>
  </si>
  <si>
    <r>
      <rPr>
        <b/>
        <sz val="12"/>
        <color rgb="FF000000"/>
        <rFont val="Times New Roman"/>
        <family val="1"/>
      </rPr>
      <t>Mức 2 -</t>
    </r>
    <r>
      <rPr>
        <sz val="12"/>
        <color rgb="FF000000"/>
        <rFont val="Times New Roman"/>
        <family val="1"/>
      </rPr>
      <t xml:space="preserve"> Đối với một trong các trường hợp sau đây: chuyên gia tư vấn có bằng đại học, có chuyên môn được đào tạo phù hợp với chuyên ngành tư vấn và có từ 10 đến dưới 15 năm kinh nghiệm trong chuyên ngành tư vấn; hoặc chuyên gia tư vấn có bằng thạc sĩ 
trở lên, có chuyên môn được đào tạo phù hợp với chuyên ngành tư vấn và có từ 5 đến dưới 8 năm kinh nghiệm trong chuyên ngành tư vấn; hoặc chuyên gia tư vấn đảm nhiệm chức danh chủ trì triển khai một hoặc một số hạng mục thuộc gói thầu tư vấn.</t>
    </r>
  </si>
  <si>
    <r>
      <rPr>
        <b/>
        <sz val="12"/>
        <color rgb="FF000000"/>
        <rFont val="Times New Roman"/>
        <family val="1"/>
      </rPr>
      <t xml:space="preserve">Mức 3 - </t>
    </r>
    <r>
      <rPr>
        <sz val="12"/>
        <color rgb="FF000000"/>
        <rFont val="Times New Roman"/>
        <family val="1"/>
      </rPr>
      <t xml:space="preserve">Đối với một trong các trường hợp sau đây: chuyên gia tư vấn có bằng đại học, có chuyên môn được đào tạo phù hợp với chuyên ngành tư vấn và có từ 5 đến dưới 10 năm kinh nghiệm trong chuyên ngành tư vấn; hoặc chuyên gia tư vấn có bằng thạc sĩ trở lên và có từ 3 đến dưới 5 năm kinh nghiệm trong chuyên ngành tư vấn. </t>
    </r>
  </si>
  <si>
    <r>
      <rPr>
        <b/>
        <sz val="12"/>
        <color rgb="FF000000"/>
        <rFont val="Times New Roman"/>
        <family val="1"/>
      </rPr>
      <t xml:space="preserve">Mức 4 - </t>
    </r>
    <r>
      <rPr>
        <sz val="12"/>
        <color rgb="FF000000"/>
        <rFont val="Times New Roman"/>
        <family val="1"/>
      </rPr>
      <t>Đối với một trong các trường hợp sau đây: chuyên gia tư vấn có bằng đại học, có chuyên môn được đào tạo phù hợp với chuyên ngành tư vấn và có dưới 5 năm kinh nghiệm trong chuyên ngành tư vấn; hoặc chuyên gia tư vấn có bằng thạc sĩ trở lên, có chuyên môn được đào tạo phù hợp với chuyên ngành tư vấn và có dưới 3 năm kinh nghiệm trong chuyên ngành tư vấn.</t>
    </r>
  </si>
  <si>
    <t xml:space="preserve">Chuyên ngành </t>
  </si>
  <si>
    <t>Đơn vị</t>
  </si>
  <si>
    <t xml:space="preserve">Khối 
lượng </t>
  </si>
  <si>
    <t xml:space="preserve"> Đơn giá 
(đồng)</t>
  </si>
  <si>
    <t xml:space="preserve"> Thành tiền
(đồng)</t>
  </si>
  <si>
    <t>Căn cứ</t>
  </si>
  <si>
    <t>Chủ trì</t>
  </si>
  <si>
    <t xml:space="preserve">Ngày </t>
  </si>
  <si>
    <t xml:space="preserve">Tổng cộng </t>
  </si>
  <si>
    <t>BẢNG LƯƠNG CHUYÊN GIA</t>
  </si>
  <si>
    <t>Chuyên gia 1</t>
  </si>
  <si>
    <t>Chuyên gia 2</t>
  </si>
  <si>
    <t>Chuyên gia 3</t>
  </si>
  <si>
    <t>Chuyên gia 4</t>
  </si>
  <si>
    <t>Chuyên gia 5</t>
  </si>
  <si>
    <t>Chuyên gia thực hiện</t>
  </si>
  <si>
    <t>Mức chuyên gia</t>
  </si>
  <si>
    <t>KTS</t>
  </si>
  <si>
    <t>KS</t>
  </si>
  <si>
    <t>Đơn vị tính: ngày</t>
  </si>
  <si>
    <t>Công việc 1</t>
  </si>
  <si>
    <t>Công việc 2</t>
  </si>
  <si>
    <t>Công việc 3</t>
  </si>
  <si>
    <t>…</t>
  </si>
  <si>
    <t>Chuyên ngành</t>
  </si>
  <si>
    <t>Tổng cộng</t>
  </si>
  <si>
    <t>Chuyên gia</t>
  </si>
  <si>
    <t>Công việc 4</t>
  </si>
  <si>
    <t>Công việc ….</t>
  </si>
  <si>
    <t>Thông tư 004/2025/TT-BNV và bảng kế hoạch chuyên gia dự kiến thực kiện</t>
  </si>
  <si>
    <t>BẢNG KẾ HOẠCH CHUYÊN GIA THỰC HIỆN</t>
  </si>
  <si>
    <t>Chi phí chuyên gia (tỷ đồng)</t>
  </si>
  <si>
    <t>Chi phí quản lý (tỷ lệ %)</t>
  </si>
  <si>
    <t>&lt; 1</t>
  </si>
  <si>
    <t>1 ÷ &lt; 5</t>
  </si>
  <si>
    <t>≥ 5</t>
  </si>
  <si>
    <t>BẢNG TỶ LỆ CHI PHÍ QUẢN LÝ</t>
  </si>
  <si>
    <t>Chi phí chuyên gia tính toán:</t>
  </si>
  <si>
    <t>Định mức được chọn:</t>
  </si>
  <si>
    <t>(tỷ đồng)</t>
  </si>
  <si>
    <t>(Ccg+Cql+Ck+TL+T) x Tỷ lệ</t>
  </si>
  <si>
    <r>
      <t>C</t>
    </r>
    <r>
      <rPr>
        <vertAlign val="subscript"/>
        <sz val="12"/>
        <color theme="1"/>
        <rFont val="Times New Roman"/>
        <family val="1"/>
      </rPr>
      <t>TV</t>
    </r>
  </si>
  <si>
    <t>Ccg+Cql+Ck+TL+T+Cdp</t>
  </si>
  <si>
    <t>Khối lượng</t>
  </si>
  <si>
    <t>Đơn giá (đồng)</t>
  </si>
  <si>
    <t>Thành tiền (đồng)</t>
  </si>
  <si>
    <t>Ghi chú</t>
  </si>
  <si>
    <t>Nội dung chi phí khác</t>
  </si>
  <si>
    <t>Chi phí đi lại</t>
  </si>
  <si>
    <t>Chi phí khảo sát</t>
  </si>
  <si>
    <t>Chi phí thuê văn phòng làm việc</t>
  </si>
  <si>
    <t>Chi phí thông tin liên lạc</t>
  </si>
  <si>
    <t>Chi phí thuê nhà ở</t>
  </si>
  <si>
    <t>Chi phí khấu hao thiết bị văn phòng</t>
  </si>
  <si>
    <t>Chi phí hội thảo, đào tạo</t>
  </si>
  <si>
    <t>Bảng tính</t>
  </si>
  <si>
    <t>TB</t>
  </si>
  <si>
    <t>BẢNG TỔNG HỢP CHI PHÍ KHÁC</t>
  </si>
  <si>
    <t>BẢNG DỰ TÍNH CHI PHÍ ĐI LẠI</t>
  </si>
  <si>
    <t>Lần</t>
  </si>
  <si>
    <t>Mức chi trả</t>
  </si>
  <si>
    <t>Thành tiền</t>
  </si>
  <si>
    <t>Đi máy bay</t>
  </si>
  <si>
    <t>Đi ô tô</t>
  </si>
  <si>
    <t>Báo giá thuê</t>
  </si>
  <si>
    <t>BẢNG DỰ TÍNH CHI PHÍ THÔNG TIN LIÊN LẠC</t>
  </si>
  <si>
    <t>tháng</t>
  </si>
  <si>
    <t>Điện thoại, Internet</t>
  </si>
  <si>
    <t>%</t>
  </si>
  <si>
    <r>
      <rPr>
        <b/>
        <sz val="12"/>
        <color rgb="FF000000"/>
        <rFont val="Times New Roman"/>
        <family val="1"/>
      </rPr>
      <t xml:space="preserve">Mức 1 </t>
    </r>
    <r>
      <rPr>
        <sz val="12"/>
        <color rgb="FF000000"/>
        <rFont val="Times New Roman"/>
        <family val="1"/>
      </rPr>
      <t>- Đối với một trong các trường hợp sau đây:  Có bằng đại học, có chuyên môn được đào tạo phù hợp với chuyên ngành tư vấn và có từ 15 năm kinh nghiệm trở lên trong chuyên ngành tư vấn; hoặc chuyên gia tư vấn có bằng thạc sĩ trở lên, có chuyên môn được đào tạo phù hợp với chuyên ngành tư vấn và có từ 8 năm kinh nghiệm trở lên trong chuyên ngành tư vấn; hoặc chuyên gia tư vấn đảm nhiệm chức danh Trưởng nhóm tư vấn hoặc chủ trì tổ chức, điều hành gói thầu tư vấn.</t>
    </r>
  </si>
  <si>
    <r>
      <t xml:space="preserve">- </t>
    </r>
    <r>
      <rPr>
        <b/>
        <i/>
        <sz val="12"/>
        <rFont val="Times New Roman"/>
        <family val="1"/>
      </rPr>
      <t>Thông tư 007/2026/TT-BNV</t>
    </r>
    <r>
      <rPr>
        <i/>
        <sz val="12"/>
        <rFont val="Times New Roman"/>
        <family val="1"/>
      </rPr>
      <t xml:space="preserve"> ngày 05/05/2026 của Bộ Nội vụ quy định mức lương của chuyên gia tư vấn trong nước làm cơ sở cho việc xác định giá gói thầu. </t>
    </r>
    <r>
      <rPr>
        <b/>
        <i/>
        <sz val="12"/>
        <rFont val="Times New Roman"/>
        <family val="1"/>
      </rPr>
      <t>Hiệu lực từ 01/07/2026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</si>
</sst>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_(* #,##0_);_(* \(#,##0\);_(* &quot;-&quot;??_);_(@_)"/>
    <numFmt numFmtId="166" formatCode="_-* #,##0_-;\-* #,##0_-;_-* &quot;-&quot;??_-;_-@_-"/>
    <numFmt numFmtId="167" formatCode="#,##0.000"/>
  </numFmts>
  <fonts count="23" x14ac:knownFonts="1">
    <font>
      <sz val="11"/>
      <color theme="1"/>
      <name val="Calibri"/>
      <family val="2"/>
      <charset val="163"/>
      <scheme val="minor"/>
    </font>
    <font>
      <sz val="11"/>
      <color theme="1"/>
      <name val="Calibri"/>
      <family val="2"/>
      <charset val="163"/>
      <scheme val="minor"/>
    </font>
    <font>
      <sz val="12"/>
      <color theme="1"/>
      <name val="Times New Roman"/>
      <family val="1"/>
    </font>
    <font>
      <b/>
      <sz val="12"/>
      <color theme="1"/>
      <name val="Times New Roman"/>
      <family val="1"/>
    </font>
    <font>
      <vertAlign val="subscript"/>
      <sz val="12"/>
      <color theme="1"/>
      <name val="Times New Roman"/>
      <family val="1"/>
    </font>
    <font>
      <b/>
      <sz val="14"/>
      <color theme="1"/>
      <name val="Times New Roman"/>
      <family val="1"/>
    </font>
    <font>
      <i/>
      <sz val="12"/>
      <color theme="1"/>
      <name val="Times New Roman"/>
      <family val="1"/>
    </font>
    <font>
      <i/>
      <sz val="11"/>
      <color theme="1"/>
      <name val="Times New Roman"/>
      <family val="1"/>
    </font>
    <font>
      <sz val="12"/>
      <name val=".VnTime"/>
      <family val="2"/>
    </font>
    <font>
      <b/>
      <sz val="14"/>
      <name val="Times New Roman"/>
      <family val="1"/>
    </font>
    <font>
      <sz val="12"/>
      <name val="Times New Roman"/>
      <family val="1"/>
    </font>
    <font>
      <b/>
      <sz val="12"/>
      <name val="Times New Roman"/>
      <family val="1"/>
    </font>
    <font>
      <i/>
      <sz val="12"/>
      <name val="Times New Roman"/>
      <family val="1"/>
    </font>
    <font>
      <sz val="12"/>
      <color rgb="FF000000"/>
      <name val="Times New Roman"/>
      <family val="1"/>
    </font>
    <font>
      <i/>
      <sz val="11"/>
      <name val="Times New Roman"/>
      <family val="1"/>
    </font>
    <font>
      <b/>
      <sz val="12"/>
      <color rgb="FF000000"/>
      <name val="Times New Roman"/>
      <family val="1"/>
    </font>
    <font>
      <b/>
      <i/>
      <sz val="12"/>
      <name val="Times New Roman"/>
      <family val="1"/>
    </font>
    <font>
      <sz val="12"/>
      <color indexed="8"/>
      <name val="Times New Roman"/>
      <family val="1"/>
    </font>
    <font>
      <sz val="8"/>
      <name val="Calibri"/>
      <family val="2"/>
      <charset val="163"/>
      <scheme val="minor"/>
    </font>
    <font>
      <b/>
      <sz val="12"/>
      <color indexed="8"/>
      <name val="Times New Roman"/>
      <family val="1"/>
    </font>
    <font>
      <i/>
      <sz val="11"/>
      <color indexed="8"/>
      <name val="Times New Roman"/>
      <family val="1"/>
    </font>
    <font>
      <b/>
      <sz val="14"/>
      <color indexed="8"/>
      <name val="Times New Roman"/>
      <family val="1"/>
    </font>
    <font>
      <sz val="12"/>
      <color rgb="FF0070C0"/>
      <name val="Times New Roman"/>
      <family val="1"/>
    </font>
  </fonts>
  <fills count="6">
    <fill>
      <patternFill patternType="none"/>
    </fill>
    <fill>
      <patternFill patternType="gray125"/>
    </fill>
    <fill>
      <patternFill patternType="solid">
        <fgColor theme="9" tint="0.59999389629810485"/>
        <bgColor indexed="64"/>
      </patternFill>
    </fill>
    <fill>
      <patternFill patternType="solid">
        <fgColor indexed="9"/>
        <bgColor indexed="64"/>
      </patternFill>
    </fill>
    <fill>
      <patternFill patternType="solid">
        <fgColor rgb="FFFFFF00"/>
        <bgColor indexed="64"/>
      </patternFill>
    </fill>
    <fill>
      <patternFill patternType="solid">
        <fgColor theme="9" tint="0.7999816888943144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bottom style="hair">
        <color auto="1"/>
      </bottom>
      <diagonal/>
    </border>
    <border>
      <left/>
      <right/>
      <top/>
      <bottom style="thin">
        <color auto="1"/>
      </bottom>
      <diagonal/>
    </border>
    <border>
      <left style="thin">
        <color auto="1"/>
      </left>
      <right style="thin">
        <color auto="1"/>
      </right>
      <top style="hair">
        <color auto="1"/>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3">
    <xf numFmtId="0" fontId="0" fillId="0" borderId="0"/>
    <xf numFmtId="43" fontId="1" fillId="0" borderId="0" applyFont="0" applyFill="0" applyBorder="0" applyAlignment="0" applyProtection="0"/>
    <xf numFmtId="164" fontId="8" fillId="0" borderId="0" applyFont="0" applyFill="0" applyBorder="0" applyAlignment="0" applyProtection="0"/>
  </cellStyleXfs>
  <cellXfs count="121">
    <xf numFmtId="0" fontId="0" fillId="0" borderId="0" xfId="0"/>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2" fillId="0" borderId="3" xfId="0" applyFont="1" applyBorder="1" applyAlignment="1">
      <alignment horizontal="center" vertical="center"/>
    </xf>
    <xf numFmtId="0" fontId="2" fillId="0" borderId="3" xfId="0" applyFont="1" applyBorder="1" applyAlignment="1">
      <alignment vertical="center"/>
    </xf>
    <xf numFmtId="0" fontId="3" fillId="2" borderId="1"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2" fillId="0" borderId="1" xfId="0" applyFont="1" applyBorder="1" applyAlignment="1">
      <alignment horizontal="center" vertical="center"/>
    </xf>
    <xf numFmtId="0" fontId="3" fillId="0" borderId="1" xfId="0" applyFont="1" applyBorder="1" applyAlignment="1">
      <alignment vertical="center"/>
    </xf>
    <xf numFmtId="3" fontId="2" fillId="0" borderId="3" xfId="0" applyNumberFormat="1" applyFont="1" applyBorder="1" applyAlignment="1">
      <alignment vertical="center"/>
    </xf>
    <xf numFmtId="3" fontId="2" fillId="0" borderId="7" xfId="0" applyNumberFormat="1" applyFont="1" applyBorder="1" applyAlignment="1">
      <alignment vertical="center"/>
    </xf>
    <xf numFmtId="3" fontId="3" fillId="0" borderId="1" xfId="0" applyNumberFormat="1" applyFont="1" applyBorder="1" applyAlignment="1">
      <alignment vertical="center"/>
    </xf>
    <xf numFmtId="0" fontId="2" fillId="0" borderId="5" xfId="0" applyFont="1" applyBorder="1" applyAlignment="1">
      <alignment horizontal="center" vertical="center"/>
    </xf>
    <xf numFmtId="0" fontId="2" fillId="0" borderId="5" xfId="0" applyFont="1" applyBorder="1" applyAlignment="1">
      <alignment vertical="center"/>
    </xf>
    <xf numFmtId="3" fontId="2" fillId="0" borderId="5" xfId="0" applyNumberFormat="1" applyFont="1" applyBorder="1" applyAlignment="1">
      <alignment vertical="center"/>
    </xf>
    <xf numFmtId="0" fontId="10" fillId="0" borderId="0" xfId="0" applyFont="1" applyAlignment="1">
      <alignment vertical="center"/>
    </xf>
    <xf numFmtId="0" fontId="3" fillId="0" borderId="1" xfId="0" applyFont="1" applyBorder="1" applyAlignment="1">
      <alignment horizontal="center" vertical="center"/>
    </xf>
    <xf numFmtId="0" fontId="10" fillId="0" borderId="1" xfId="0" applyFont="1" applyBorder="1" applyAlignment="1">
      <alignment horizontal="center" vertical="center"/>
    </xf>
    <xf numFmtId="0" fontId="13" fillId="0" borderId="1" xfId="0" applyFont="1" applyBorder="1" applyAlignment="1">
      <alignment vertical="center" wrapText="1"/>
    </xf>
    <xf numFmtId="166" fontId="10" fillId="0" borderId="1" xfId="1" applyNumberFormat="1" applyFont="1" applyBorder="1" applyAlignment="1">
      <alignment vertical="center"/>
    </xf>
    <xf numFmtId="0" fontId="13" fillId="0" borderId="1" xfId="0" applyFont="1" applyBorder="1" applyAlignment="1">
      <alignment horizontal="center" vertical="center" wrapText="1"/>
    </xf>
    <xf numFmtId="3" fontId="13" fillId="0" borderId="1" xfId="0" applyNumberFormat="1" applyFont="1" applyBorder="1" applyAlignment="1">
      <alignment vertical="center" wrapText="1"/>
    </xf>
    <xf numFmtId="0" fontId="14" fillId="0" borderId="0" xfId="0" applyFont="1" applyAlignment="1">
      <alignment horizontal="right" vertical="center"/>
    </xf>
    <xf numFmtId="0" fontId="10" fillId="3" borderId="0" xfId="0" quotePrefix="1" applyFont="1" applyFill="1" applyAlignment="1" applyProtection="1">
      <alignment horizontal="left" vertical="center"/>
      <protection hidden="1"/>
    </xf>
    <xf numFmtId="0" fontId="10" fillId="0" borderId="0" xfId="0" applyFont="1" applyAlignment="1">
      <alignment horizontal="left" vertical="center"/>
    </xf>
    <xf numFmtId="0" fontId="10" fillId="0" borderId="0" xfId="0" applyFont="1" applyAlignment="1" applyProtection="1">
      <alignment horizontal="center" vertical="center"/>
      <protection hidden="1"/>
    </xf>
    <xf numFmtId="165" fontId="10" fillId="0" borderId="0" xfId="1" applyNumberFormat="1" applyFont="1" applyFill="1" applyAlignment="1" applyProtection="1">
      <alignment horizontal="center" vertical="center"/>
      <protection hidden="1"/>
    </xf>
    <xf numFmtId="165" fontId="10" fillId="0" borderId="0" xfId="1" applyNumberFormat="1" applyFont="1" applyFill="1" applyAlignment="1" applyProtection="1">
      <alignment vertical="center"/>
      <protection hidden="1"/>
    </xf>
    <xf numFmtId="0" fontId="11" fillId="0" borderId="6" xfId="0" applyFont="1" applyBorder="1" applyAlignment="1" applyProtection="1">
      <alignment horizontal="center" vertical="center" wrapText="1"/>
      <protection hidden="1"/>
    </xf>
    <xf numFmtId="0" fontId="10" fillId="0" borderId="1" xfId="0" applyFont="1" applyBorder="1" applyAlignment="1">
      <alignment horizontal="center" vertical="center" wrapText="1"/>
    </xf>
    <xf numFmtId="165" fontId="10" fillId="0" borderId="1" xfId="1" applyNumberFormat="1" applyFont="1" applyFill="1" applyBorder="1" applyAlignment="1" applyProtection="1">
      <alignment horizontal="center" vertical="center"/>
      <protection hidden="1"/>
    </xf>
    <xf numFmtId="0" fontId="16" fillId="0" borderId="0" xfId="0" applyFont="1" applyAlignment="1">
      <alignment vertical="center"/>
    </xf>
    <xf numFmtId="0" fontId="11" fillId="0" borderId="1" xfId="0" applyFont="1" applyBorder="1" applyAlignment="1" applyProtection="1">
      <alignment vertical="center"/>
      <protection hidden="1"/>
    </xf>
    <xf numFmtId="0" fontId="11" fillId="0" borderId="1" xfId="0" applyFont="1" applyBorder="1" applyAlignment="1">
      <alignment vertical="center" wrapText="1"/>
    </xf>
    <xf numFmtId="165" fontId="11" fillId="0" borderId="1" xfId="0" applyNumberFormat="1" applyFont="1" applyBorder="1" applyAlignment="1" applyProtection="1">
      <alignment vertical="center"/>
      <protection hidden="1"/>
    </xf>
    <xf numFmtId="1" fontId="11" fillId="0" borderId="1" xfId="0" applyNumberFormat="1" applyFont="1" applyBorder="1" applyAlignment="1" applyProtection="1">
      <alignment horizontal="center" vertical="center"/>
      <protection hidden="1"/>
    </xf>
    <xf numFmtId="165" fontId="11" fillId="0" borderId="1" xfId="1" applyNumberFormat="1" applyFont="1" applyFill="1" applyBorder="1" applyAlignment="1" applyProtection="1">
      <alignment horizontal="center" vertical="center"/>
      <protection hidden="1"/>
    </xf>
    <xf numFmtId="165" fontId="11" fillId="0" borderId="1" xfId="1" quotePrefix="1" applyNumberFormat="1" applyFont="1" applyFill="1" applyBorder="1" applyAlignment="1" applyProtection="1">
      <alignment horizontal="center" vertical="center"/>
      <protection hidden="1"/>
    </xf>
    <xf numFmtId="0" fontId="11" fillId="0" borderId="0" xfId="0" applyFont="1" applyAlignment="1">
      <alignment vertical="center"/>
    </xf>
    <xf numFmtId="0" fontId="11" fillId="0" borderId="0" xfId="0" applyFont="1" applyAlignment="1" applyProtection="1">
      <alignment horizontal="center" vertical="center"/>
      <protection hidden="1"/>
    </xf>
    <xf numFmtId="165" fontId="10" fillId="0" borderId="0" xfId="1" applyNumberFormat="1" applyFont="1" applyFill="1" applyBorder="1" applyAlignment="1">
      <alignment vertical="center"/>
    </xf>
    <xf numFmtId="0" fontId="14" fillId="0" borderId="6" xfId="0" applyFont="1" applyBorder="1" applyAlignment="1" applyProtection="1">
      <alignment horizontal="right" vertical="center" wrapText="1"/>
      <protection hidden="1"/>
    </xf>
    <xf numFmtId="0" fontId="11" fillId="2" borderId="1" xfId="0" applyFont="1" applyFill="1" applyBorder="1" applyAlignment="1" applyProtection="1">
      <alignment horizontal="center" vertical="center" wrapText="1"/>
      <protection hidden="1"/>
    </xf>
    <xf numFmtId="165" fontId="11" fillId="2" borderId="1" xfId="1" applyNumberFormat="1" applyFont="1" applyFill="1" applyBorder="1" applyAlignment="1" applyProtection="1">
      <alignment horizontal="center" vertical="center" wrapText="1"/>
      <protection hidden="1"/>
    </xf>
    <xf numFmtId="43" fontId="11" fillId="2" borderId="1" xfId="1" applyFont="1" applyFill="1" applyBorder="1" applyAlignment="1" applyProtection="1">
      <alignment horizontal="center" vertical="center" wrapText="1"/>
      <protection hidden="1"/>
    </xf>
    <xf numFmtId="0" fontId="3" fillId="2" borderId="1" xfId="0" applyFont="1" applyFill="1" applyBorder="1" applyAlignment="1">
      <alignment horizontal="center" vertical="center"/>
    </xf>
    <xf numFmtId="0" fontId="10" fillId="0" borderId="2" xfId="0" applyFont="1" applyBorder="1" applyAlignment="1" applyProtection="1">
      <alignment horizontal="center" vertical="center"/>
      <protection hidden="1"/>
    </xf>
    <xf numFmtId="0" fontId="10" fillId="0" borderId="2" xfId="0" applyFont="1" applyBorder="1" applyAlignment="1">
      <alignment horizontal="left" vertical="center" wrapText="1"/>
    </xf>
    <xf numFmtId="0" fontId="10" fillId="0" borderId="2" xfId="0" applyFont="1" applyBorder="1" applyAlignment="1">
      <alignment horizontal="center" vertical="center" wrapText="1"/>
    </xf>
    <xf numFmtId="165" fontId="10" fillId="0" borderId="2" xfId="1" applyNumberFormat="1" applyFont="1" applyFill="1" applyBorder="1" applyAlignment="1" applyProtection="1">
      <alignment horizontal="center" vertical="center"/>
      <protection hidden="1"/>
    </xf>
    <xf numFmtId="0" fontId="10" fillId="0" borderId="3" xfId="0" applyFont="1" applyBorder="1" applyAlignment="1" applyProtection="1">
      <alignment horizontal="center" vertical="center"/>
      <protection hidden="1"/>
    </xf>
    <xf numFmtId="0" fontId="10" fillId="0" borderId="3" xfId="0" applyFont="1" applyBorder="1" applyAlignment="1">
      <alignment horizontal="left" vertical="center" wrapText="1"/>
    </xf>
    <xf numFmtId="0" fontId="10" fillId="0" borderId="3" xfId="0" applyFont="1" applyBorder="1" applyAlignment="1">
      <alignment horizontal="center" vertical="center" wrapText="1"/>
    </xf>
    <xf numFmtId="165" fontId="10" fillId="0" borderId="3" xfId="1" applyNumberFormat="1" applyFont="1" applyFill="1" applyBorder="1" applyAlignment="1" applyProtection="1">
      <alignment horizontal="center" vertical="center"/>
      <protection hidden="1"/>
    </xf>
    <xf numFmtId="0" fontId="10" fillId="0" borderId="10" xfId="0" applyFont="1" applyBorder="1" applyAlignment="1" applyProtection="1">
      <alignment horizontal="center" vertical="center"/>
      <protection hidden="1"/>
    </xf>
    <xf numFmtId="0" fontId="10" fillId="0" borderId="10" xfId="0" applyFont="1" applyBorder="1" applyAlignment="1">
      <alignment horizontal="left" vertical="center" wrapText="1"/>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165" fontId="10" fillId="0" borderId="10" xfId="0" applyNumberFormat="1" applyFont="1" applyBorder="1" applyAlignment="1" applyProtection="1">
      <alignment horizontal="center" vertical="center"/>
      <protection hidden="1"/>
    </xf>
    <xf numFmtId="1" fontId="10" fillId="0" borderId="10" xfId="0" applyNumberFormat="1" applyFont="1" applyBorder="1" applyAlignment="1">
      <alignment horizontal="center" vertical="center"/>
    </xf>
    <xf numFmtId="165" fontId="10" fillId="0" borderId="10" xfId="1" applyNumberFormat="1" applyFont="1" applyFill="1" applyBorder="1" applyAlignment="1" applyProtection="1">
      <alignment horizontal="center" vertical="center"/>
      <protection hidden="1"/>
    </xf>
    <xf numFmtId="0" fontId="19" fillId="0" borderId="1" xfId="0" applyFont="1" applyBorder="1" applyAlignment="1">
      <alignment horizontal="center" vertical="center"/>
    </xf>
    <xf numFmtId="0" fontId="11" fillId="0" borderId="1" xfId="0" applyFont="1" applyBorder="1" applyAlignment="1">
      <alignment horizontal="left" vertical="center" wrapText="1"/>
    </xf>
    <xf numFmtId="0" fontId="2" fillId="0" borderId="1" xfId="0" applyFont="1" applyBorder="1"/>
    <xf numFmtId="0" fontId="19" fillId="0" borderId="6" xfId="0" applyFont="1" applyBorder="1" applyAlignment="1">
      <alignment horizontal="center" vertical="center" wrapText="1"/>
    </xf>
    <xf numFmtId="0" fontId="17" fillId="0" borderId="2" xfId="0" applyFont="1" applyBorder="1" applyAlignment="1">
      <alignment horizontal="center" vertical="center"/>
    </xf>
    <xf numFmtId="0" fontId="10" fillId="0" borderId="2" xfId="0" applyFont="1" applyBorder="1" applyAlignment="1">
      <alignment horizontal="center" vertical="center"/>
    </xf>
    <xf numFmtId="0" fontId="17" fillId="0" borderId="3" xfId="0" applyFont="1" applyBorder="1" applyAlignment="1">
      <alignment horizontal="center" vertical="center"/>
    </xf>
    <xf numFmtId="0" fontId="10" fillId="0" borderId="3" xfId="0" applyFont="1" applyBorder="1" applyAlignment="1">
      <alignment horizontal="center" vertical="center"/>
    </xf>
    <xf numFmtId="0" fontId="17" fillId="0" borderId="4" xfId="0" applyFont="1" applyBorder="1" applyAlignment="1">
      <alignment horizontal="center" vertical="center"/>
    </xf>
    <xf numFmtId="0" fontId="10" fillId="0" borderId="4" xfId="0" applyFont="1" applyBorder="1" applyAlignment="1">
      <alignment horizontal="center" vertical="center"/>
    </xf>
    <xf numFmtId="0" fontId="2" fillId="0" borderId="2" xfId="0" applyFont="1" applyBorder="1" applyAlignment="1">
      <alignment horizontal="center" vertical="center"/>
    </xf>
    <xf numFmtId="0" fontId="19" fillId="2" borderId="1" xfId="0" applyFont="1" applyFill="1" applyBorder="1" applyAlignment="1">
      <alignment horizontal="center" vertical="center"/>
    </xf>
    <xf numFmtId="0" fontId="19" fillId="2" borderId="1" xfId="0" applyFont="1" applyFill="1" applyBorder="1" applyAlignment="1">
      <alignment horizontal="center" vertical="center" wrapText="1"/>
    </xf>
    <xf numFmtId="165" fontId="10" fillId="0" borderId="3" xfId="0" applyNumberFormat="1" applyFont="1" applyBorder="1" applyAlignment="1" applyProtection="1">
      <alignment horizontal="center" vertical="center"/>
      <protection hidden="1"/>
    </xf>
    <xf numFmtId="0" fontId="2" fillId="0" borderId="0" xfId="0" applyFont="1"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center"/>
    </xf>
    <xf numFmtId="0" fontId="2" fillId="0" borderId="0" xfId="0" applyFont="1" applyAlignment="1">
      <alignment horizontal="left"/>
    </xf>
    <xf numFmtId="167" fontId="3" fillId="4" borderId="0" xfId="0" applyNumberFormat="1" applyFont="1" applyFill="1" applyAlignment="1">
      <alignment horizontal="center"/>
    </xf>
    <xf numFmtId="3" fontId="2" fillId="4" borderId="0" xfId="0" applyNumberFormat="1" applyFont="1" applyFill="1" applyAlignment="1">
      <alignment horizontal="center"/>
    </xf>
    <xf numFmtId="0" fontId="3" fillId="5" borderId="1" xfId="0" applyFont="1" applyFill="1" applyBorder="1" applyAlignment="1">
      <alignment horizontal="center" vertical="center" wrapText="1"/>
    </xf>
    <xf numFmtId="0" fontId="2" fillId="0" borderId="2" xfId="0" applyFont="1" applyBorder="1" applyAlignment="1">
      <alignment vertical="center"/>
    </xf>
    <xf numFmtId="3" fontId="2" fillId="0" borderId="2" xfId="0" applyNumberFormat="1" applyFont="1" applyBorder="1" applyAlignment="1">
      <alignment vertical="center"/>
    </xf>
    <xf numFmtId="3" fontId="2" fillId="0" borderId="4" xfId="0" applyNumberFormat="1" applyFont="1" applyBorder="1" applyAlignment="1">
      <alignment vertical="center"/>
    </xf>
    <xf numFmtId="0" fontId="7" fillId="0" borderId="0" xfId="0" applyFont="1" applyAlignment="1">
      <alignment vertical="center"/>
    </xf>
    <xf numFmtId="0" fontId="7" fillId="0" borderId="0" xfId="0" applyFont="1" applyAlignment="1">
      <alignment horizontal="right" vertical="center"/>
    </xf>
    <xf numFmtId="1" fontId="2" fillId="0" borderId="2" xfId="0" applyNumberFormat="1" applyFont="1" applyBorder="1" applyAlignment="1">
      <alignment horizontal="center" vertical="center"/>
    </xf>
    <xf numFmtId="3" fontId="2" fillId="0" borderId="9" xfId="0" applyNumberFormat="1" applyFont="1" applyBorder="1" applyAlignment="1">
      <alignment vertical="center"/>
    </xf>
    <xf numFmtId="3" fontId="2" fillId="0" borderId="10" xfId="0" applyNumberFormat="1" applyFont="1" applyBorder="1" applyAlignment="1">
      <alignment vertical="center"/>
    </xf>
    <xf numFmtId="0" fontId="2" fillId="0" borderId="9" xfId="0" applyFont="1" applyBorder="1" applyAlignment="1">
      <alignment vertical="center"/>
    </xf>
    <xf numFmtId="1" fontId="22" fillId="0" borderId="2" xfId="0" applyNumberFormat="1" applyFont="1" applyBorder="1" applyAlignment="1">
      <alignment horizontal="center" vertical="center"/>
    </xf>
    <xf numFmtId="1" fontId="22" fillId="0" borderId="3" xfId="0" applyNumberFormat="1" applyFont="1" applyBorder="1" applyAlignment="1">
      <alignment horizontal="center" vertical="center"/>
    </xf>
    <xf numFmtId="165" fontId="22" fillId="0" borderId="2" xfId="1" applyNumberFormat="1" applyFont="1" applyFill="1" applyBorder="1" applyAlignment="1" applyProtection="1">
      <alignment horizontal="center" vertical="center"/>
      <protection hidden="1"/>
    </xf>
    <xf numFmtId="165" fontId="22" fillId="0" borderId="3" xfId="1" applyNumberFormat="1" applyFont="1" applyFill="1" applyBorder="1" applyAlignment="1" applyProtection="1">
      <alignment horizontal="center" vertical="center"/>
      <protection hidden="1"/>
    </xf>
    <xf numFmtId="0" fontId="22" fillId="0" borderId="2" xfId="0" applyFont="1" applyBorder="1" applyAlignment="1">
      <alignment horizontal="center" vertical="center"/>
    </xf>
    <xf numFmtId="0" fontId="22" fillId="0" borderId="2" xfId="0" applyFont="1" applyBorder="1" applyAlignment="1">
      <alignmen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xf>
    <xf numFmtId="0" fontId="22" fillId="0" borderId="3" xfId="0" applyFont="1" applyBorder="1" applyAlignment="1">
      <alignment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6"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xf>
    <xf numFmtId="0" fontId="7" fillId="0" borderId="6" xfId="0" applyFont="1" applyBorder="1" applyAlignment="1">
      <alignment horizontal="right" vertical="center" wrapText="1"/>
    </xf>
    <xf numFmtId="0" fontId="9" fillId="0" borderId="0" xfId="0" applyFont="1" applyAlignment="1" applyProtection="1">
      <alignment horizontal="center" vertical="center" wrapText="1"/>
      <protection hidden="1"/>
    </xf>
    <xf numFmtId="165" fontId="10" fillId="0" borderId="8" xfId="1" applyNumberFormat="1" applyFont="1" applyFill="1" applyBorder="1" applyAlignment="1" applyProtection="1">
      <alignment horizontal="center" vertical="center" wrapText="1"/>
      <protection hidden="1"/>
    </xf>
    <xf numFmtId="165" fontId="10" fillId="0" borderId="9" xfId="1" applyNumberFormat="1" applyFont="1" applyFill="1" applyBorder="1" applyAlignment="1" applyProtection="1">
      <alignment horizontal="center" vertical="center" wrapText="1"/>
      <protection hidden="1"/>
    </xf>
    <xf numFmtId="165" fontId="10" fillId="0" borderId="10" xfId="1" applyNumberFormat="1" applyFont="1" applyFill="1" applyBorder="1" applyAlignment="1" applyProtection="1">
      <alignment horizontal="center" vertical="center" wrapText="1"/>
      <protection hidden="1"/>
    </xf>
    <xf numFmtId="0" fontId="20" fillId="0" borderId="6" xfId="0" applyFont="1" applyBorder="1" applyAlignment="1">
      <alignment horizontal="right" vertical="center" wrapText="1"/>
    </xf>
    <xf numFmtId="0" fontId="21" fillId="0" borderId="0" xfId="0" applyFont="1" applyAlignment="1">
      <alignment horizontal="center" vertical="center" wrapText="1"/>
    </xf>
    <xf numFmtId="0" fontId="9" fillId="0" borderId="0" xfId="0" applyFont="1" applyAlignment="1">
      <alignment horizontal="center" vertical="center"/>
    </xf>
    <xf numFmtId="165" fontId="12" fillId="0" borderId="0" xfId="2" quotePrefix="1" applyNumberFormat="1" applyFont="1" applyFill="1" applyAlignment="1">
      <alignment horizontal="left" vertical="center" wrapText="1"/>
    </xf>
    <xf numFmtId="0" fontId="3" fillId="0" borderId="0" xfId="0" applyFont="1" applyAlignment="1">
      <alignment horizontal="center"/>
    </xf>
  </cellXfs>
  <cellStyles count="3">
    <cellStyle name="Comma" xfId="1" builtinId="3"/>
    <cellStyle name="Comma_DT" xfId="2" xr:uid="{57F695E0-3DB0-445A-B6E5-20B724166FBF}"/>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8C293-7B70-4963-9D68-A0E53F9165BF}">
  <sheetPr>
    <tabColor rgb="FFC00000"/>
  </sheetPr>
  <dimension ref="A1:F16"/>
  <sheetViews>
    <sheetView showGridLines="0" zoomScale="145" zoomScaleNormal="145" zoomScaleSheetLayoutView="130" workbookViewId="0">
      <selection activeCell="C11" sqref="C11"/>
    </sheetView>
  </sheetViews>
  <sheetFormatPr defaultRowHeight="15.75" x14ac:dyDescent="0.25"/>
  <cols>
    <col min="1" max="1" width="5.28515625" style="3" customWidth="1"/>
    <col min="2" max="2" width="31.42578125" style="2" customWidth="1"/>
    <col min="3" max="3" width="33.85546875" style="2" customWidth="1"/>
    <col min="4" max="4" width="16.140625" style="2" customWidth="1"/>
    <col min="5" max="5" width="6.85546875" style="2" customWidth="1"/>
    <col min="6" max="16384" width="9.140625" style="2"/>
  </cols>
  <sheetData>
    <row r="1" spans="1:6" ht="24.75" customHeight="1" x14ac:dyDescent="0.25">
      <c r="A1" s="109" t="s">
        <v>14</v>
      </c>
      <c r="B1" s="109"/>
      <c r="C1" s="109"/>
      <c r="D1" s="109"/>
      <c r="E1" s="109"/>
    </row>
    <row r="2" spans="1:6" x14ac:dyDescent="0.25">
      <c r="A2" s="110" t="s">
        <v>15</v>
      </c>
      <c r="B2" s="110"/>
      <c r="C2" s="110"/>
      <c r="D2" s="110"/>
      <c r="E2" s="110"/>
    </row>
    <row r="3" spans="1:6" x14ac:dyDescent="0.25">
      <c r="A3" s="110" t="s">
        <v>16</v>
      </c>
      <c r="B3" s="110"/>
      <c r="C3" s="110"/>
      <c r="D3" s="110"/>
      <c r="E3" s="110"/>
    </row>
    <row r="4" spans="1:6" x14ac:dyDescent="0.25">
      <c r="A4" s="8"/>
      <c r="B4" s="8"/>
      <c r="C4" s="8"/>
      <c r="D4" s="111" t="s">
        <v>17</v>
      </c>
      <c r="E4" s="111"/>
    </row>
    <row r="5" spans="1:6" s="4" customFormat="1" ht="34.5" customHeight="1" x14ac:dyDescent="0.25">
      <c r="A5" s="7" t="s">
        <v>0</v>
      </c>
      <c r="B5" s="7" t="s">
        <v>1</v>
      </c>
      <c r="C5" s="7" t="s">
        <v>2</v>
      </c>
      <c r="D5" s="7" t="s">
        <v>3</v>
      </c>
      <c r="E5" s="7" t="s">
        <v>4</v>
      </c>
    </row>
    <row r="6" spans="1:6" ht="18.75" x14ac:dyDescent="0.25">
      <c r="A6" s="16">
        <v>1</v>
      </c>
      <c r="B6" s="17" t="s">
        <v>5</v>
      </c>
      <c r="C6" s="16" t="s">
        <v>11</v>
      </c>
      <c r="D6" s="18">
        <f>BangLuong!$H$11</f>
        <v>130961557</v>
      </c>
      <c r="E6" s="16" t="s">
        <v>12</v>
      </c>
    </row>
    <row r="7" spans="1:6" ht="18.75" x14ac:dyDescent="0.25">
      <c r="A7" s="5">
        <v>2</v>
      </c>
      <c r="B7" s="6" t="s">
        <v>6</v>
      </c>
      <c r="C7" s="5" t="str">
        <f>"Ccg x "&amp;DM_CPQL!$B$8&amp;DM_CPQL!$C$8</f>
        <v>Ccg x 55%</v>
      </c>
      <c r="D7" s="13">
        <f>D6*DM_CPQL!$B$8%</f>
        <v>72028856.350000009</v>
      </c>
      <c r="E7" s="5" t="s">
        <v>19</v>
      </c>
    </row>
    <row r="8" spans="1:6" ht="18.75" x14ac:dyDescent="0.25">
      <c r="A8" s="5">
        <v>3</v>
      </c>
      <c r="B8" s="6" t="s">
        <v>7</v>
      </c>
      <c r="C8" s="5" t="s">
        <v>11</v>
      </c>
      <c r="D8" s="13">
        <f>Ck!F11</f>
        <v>58800000</v>
      </c>
      <c r="E8" s="5" t="s">
        <v>20</v>
      </c>
    </row>
    <row r="9" spans="1:6" x14ac:dyDescent="0.25">
      <c r="A9" s="5">
        <v>4</v>
      </c>
      <c r="B9" s="6" t="s">
        <v>8</v>
      </c>
      <c r="C9" s="5" t="s">
        <v>18</v>
      </c>
      <c r="D9" s="13">
        <f>(D6+D7)*6%</f>
        <v>12179424.801000001</v>
      </c>
      <c r="E9" s="5" t="s">
        <v>22</v>
      </c>
    </row>
    <row r="10" spans="1:6" x14ac:dyDescent="0.25">
      <c r="A10" s="5">
        <v>5</v>
      </c>
      <c r="B10" s="6" t="s">
        <v>9</v>
      </c>
      <c r="C10" s="5" t="str">
        <f>"(Ccg+Cql+Ck+TL) x "&amp;F10&amp;"%"</f>
        <v>(Ccg+Cql+Ck+TL) x 10%</v>
      </c>
      <c r="D10" s="13">
        <f>(D6+D7+D8+D9)*F10%</f>
        <v>27396983.815100003</v>
      </c>
      <c r="E10" s="5" t="s">
        <v>23</v>
      </c>
      <c r="F10" s="2">
        <v>10</v>
      </c>
    </row>
    <row r="11" spans="1:6" ht="18.75" x14ac:dyDescent="0.25">
      <c r="A11" s="9">
        <v>6</v>
      </c>
      <c r="B11" s="10" t="s">
        <v>10</v>
      </c>
      <c r="C11" s="9" t="s">
        <v>77</v>
      </c>
      <c r="D11" s="14">
        <f>SUM(D6:D10)*F11%</f>
        <v>15068341.098305002</v>
      </c>
      <c r="E11" s="9" t="s">
        <v>24</v>
      </c>
      <c r="F11" s="2">
        <v>5</v>
      </c>
    </row>
    <row r="12" spans="1:6" ht="19.5" customHeight="1" x14ac:dyDescent="0.25">
      <c r="A12" s="11"/>
      <c r="B12" s="12" t="s">
        <v>13</v>
      </c>
      <c r="C12" s="20" t="s">
        <v>79</v>
      </c>
      <c r="D12" s="15">
        <f>D6+D7+D8+D9+D10+D11</f>
        <v>316435163.06440502</v>
      </c>
      <c r="E12" s="11" t="s">
        <v>78</v>
      </c>
    </row>
    <row r="14" spans="1:6" x14ac:dyDescent="0.25">
      <c r="A14" s="107" t="s">
        <v>25</v>
      </c>
      <c r="B14" s="107"/>
      <c r="C14" s="107" t="s">
        <v>26</v>
      </c>
      <c r="D14" s="107"/>
      <c r="E14" s="107"/>
    </row>
    <row r="15" spans="1:6" x14ac:dyDescent="0.25">
      <c r="A15" s="108" t="s">
        <v>27</v>
      </c>
      <c r="B15" s="108"/>
      <c r="C15" s="108" t="s">
        <v>27</v>
      </c>
      <c r="D15" s="108"/>
      <c r="E15" s="108"/>
    </row>
    <row r="16" spans="1:6" x14ac:dyDescent="0.25">
      <c r="C16" s="106" t="s">
        <v>28</v>
      </c>
      <c r="D16" s="106"/>
      <c r="E16" s="106"/>
    </row>
  </sheetData>
  <mergeCells count="9">
    <mergeCell ref="C16:E16"/>
    <mergeCell ref="A14:B14"/>
    <mergeCell ref="A15:B15"/>
    <mergeCell ref="A1:E1"/>
    <mergeCell ref="A2:E2"/>
    <mergeCell ref="A3:E3"/>
    <mergeCell ref="D4:E4"/>
    <mergeCell ref="C14:E14"/>
    <mergeCell ref="C15:E15"/>
  </mergeCells>
  <printOptions horizontalCentered="1"/>
  <pageMargins left="0.70866141732283472" right="0.19685039370078741" top="0.74803149606299213" bottom="0.74803149606299213" header="0.31496062992125984" footer="0.31496062992125984"/>
  <pageSetup paperSize="9" scale="95" orientation="portrait" blackAndWhite="1"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F66EB-407F-4137-9BCA-A275D3B7A956}">
  <sheetPr>
    <tabColor rgb="FFC00000"/>
  </sheetPr>
  <dimension ref="A1:I14"/>
  <sheetViews>
    <sheetView zoomScale="130" zoomScaleNormal="130" workbookViewId="0">
      <selection activeCell="G8" sqref="G8"/>
    </sheetView>
  </sheetViews>
  <sheetFormatPr defaultRowHeight="15.75" x14ac:dyDescent="0.25"/>
  <cols>
    <col min="1" max="1" width="5.140625" style="43" customWidth="1"/>
    <col min="2" max="2" width="25.85546875" style="28" customWidth="1"/>
    <col min="3" max="3" width="11.42578125" style="28" customWidth="1"/>
    <col min="4" max="4" width="18.28515625" style="28" customWidth="1"/>
    <col min="5" max="5" width="9.85546875" style="29" customWidth="1"/>
    <col min="6" max="6" width="10.5703125" style="29" customWidth="1"/>
    <col min="7" max="7" width="14.140625" style="30" customWidth="1"/>
    <col min="8" max="8" width="16" style="31" customWidth="1"/>
    <col min="9" max="9" width="20" style="29" customWidth="1"/>
    <col min="10" max="257" width="9.140625" style="19"/>
    <col min="258" max="258" width="5.140625" style="19" customWidth="1"/>
    <col min="259" max="259" width="25.85546875" style="19" customWidth="1"/>
    <col min="260" max="260" width="17.140625" style="19" customWidth="1"/>
    <col min="261" max="261" width="9.85546875" style="19" customWidth="1"/>
    <col min="262" max="262" width="10.5703125" style="19" customWidth="1"/>
    <col min="263" max="263" width="14.140625" style="19" customWidth="1"/>
    <col min="264" max="264" width="17" style="19" customWidth="1"/>
    <col min="265" max="265" width="20" style="19" customWidth="1"/>
    <col min="266" max="513" width="9.140625" style="19"/>
    <col min="514" max="514" width="5.140625" style="19" customWidth="1"/>
    <col min="515" max="515" width="25.85546875" style="19" customWidth="1"/>
    <col min="516" max="516" width="17.140625" style="19" customWidth="1"/>
    <col min="517" max="517" width="9.85546875" style="19" customWidth="1"/>
    <col min="518" max="518" width="10.5703125" style="19" customWidth="1"/>
    <col min="519" max="519" width="14.140625" style="19" customWidth="1"/>
    <col min="520" max="520" width="17" style="19" customWidth="1"/>
    <col min="521" max="521" width="20" style="19" customWidth="1"/>
    <col min="522" max="769" width="9.140625" style="19"/>
    <col min="770" max="770" width="5.140625" style="19" customWidth="1"/>
    <col min="771" max="771" width="25.85546875" style="19" customWidth="1"/>
    <col min="772" max="772" width="17.140625" style="19" customWidth="1"/>
    <col min="773" max="773" width="9.85546875" style="19" customWidth="1"/>
    <col min="774" max="774" width="10.5703125" style="19" customWidth="1"/>
    <col min="775" max="775" width="14.140625" style="19" customWidth="1"/>
    <col min="776" max="776" width="17" style="19" customWidth="1"/>
    <col min="777" max="777" width="20" style="19" customWidth="1"/>
    <col min="778" max="1025" width="9.140625" style="19"/>
    <col min="1026" max="1026" width="5.140625" style="19" customWidth="1"/>
    <col min="1027" max="1027" width="25.85546875" style="19" customWidth="1"/>
    <col min="1028" max="1028" width="17.140625" style="19" customWidth="1"/>
    <col min="1029" max="1029" width="9.85546875" style="19" customWidth="1"/>
    <col min="1030" max="1030" width="10.5703125" style="19" customWidth="1"/>
    <col min="1031" max="1031" width="14.140625" style="19" customWidth="1"/>
    <col min="1032" max="1032" width="17" style="19" customWidth="1"/>
    <col min="1033" max="1033" width="20" style="19" customWidth="1"/>
    <col min="1034" max="1281" width="9.140625" style="19"/>
    <col min="1282" max="1282" width="5.140625" style="19" customWidth="1"/>
    <col min="1283" max="1283" width="25.85546875" style="19" customWidth="1"/>
    <col min="1284" max="1284" width="17.140625" style="19" customWidth="1"/>
    <col min="1285" max="1285" width="9.85546875" style="19" customWidth="1"/>
    <col min="1286" max="1286" width="10.5703125" style="19" customWidth="1"/>
    <col min="1287" max="1287" width="14.140625" style="19" customWidth="1"/>
    <col min="1288" max="1288" width="17" style="19" customWidth="1"/>
    <col min="1289" max="1289" width="20" style="19" customWidth="1"/>
    <col min="1290" max="1537" width="9.140625" style="19"/>
    <col min="1538" max="1538" width="5.140625" style="19" customWidth="1"/>
    <col min="1539" max="1539" width="25.85546875" style="19" customWidth="1"/>
    <col min="1540" max="1540" width="17.140625" style="19" customWidth="1"/>
    <col min="1541" max="1541" width="9.85546875" style="19" customWidth="1"/>
    <col min="1542" max="1542" width="10.5703125" style="19" customWidth="1"/>
    <col min="1543" max="1543" width="14.140625" style="19" customWidth="1"/>
    <col min="1544" max="1544" width="17" style="19" customWidth="1"/>
    <col min="1545" max="1545" width="20" style="19" customWidth="1"/>
    <col min="1546" max="1793" width="9.140625" style="19"/>
    <col min="1794" max="1794" width="5.140625" style="19" customWidth="1"/>
    <col min="1795" max="1795" width="25.85546875" style="19" customWidth="1"/>
    <col min="1796" max="1796" width="17.140625" style="19" customWidth="1"/>
    <col min="1797" max="1797" width="9.85546875" style="19" customWidth="1"/>
    <col min="1798" max="1798" width="10.5703125" style="19" customWidth="1"/>
    <col min="1799" max="1799" width="14.140625" style="19" customWidth="1"/>
    <col min="1800" max="1800" width="17" style="19" customWidth="1"/>
    <col min="1801" max="1801" width="20" style="19" customWidth="1"/>
    <col min="1802" max="2049" width="9.140625" style="19"/>
    <col min="2050" max="2050" width="5.140625" style="19" customWidth="1"/>
    <col min="2051" max="2051" width="25.85546875" style="19" customWidth="1"/>
    <col min="2052" max="2052" width="17.140625" style="19" customWidth="1"/>
    <col min="2053" max="2053" width="9.85546875" style="19" customWidth="1"/>
    <col min="2054" max="2054" width="10.5703125" style="19" customWidth="1"/>
    <col min="2055" max="2055" width="14.140625" style="19" customWidth="1"/>
    <col min="2056" max="2056" width="17" style="19" customWidth="1"/>
    <col min="2057" max="2057" width="20" style="19" customWidth="1"/>
    <col min="2058" max="2305" width="9.140625" style="19"/>
    <col min="2306" max="2306" width="5.140625" style="19" customWidth="1"/>
    <col min="2307" max="2307" width="25.85546875" style="19" customWidth="1"/>
    <col min="2308" max="2308" width="17.140625" style="19" customWidth="1"/>
    <col min="2309" max="2309" width="9.85546875" style="19" customWidth="1"/>
    <col min="2310" max="2310" width="10.5703125" style="19" customWidth="1"/>
    <col min="2311" max="2311" width="14.140625" style="19" customWidth="1"/>
    <col min="2312" max="2312" width="17" style="19" customWidth="1"/>
    <col min="2313" max="2313" width="20" style="19" customWidth="1"/>
    <col min="2314" max="2561" width="9.140625" style="19"/>
    <col min="2562" max="2562" width="5.140625" style="19" customWidth="1"/>
    <col min="2563" max="2563" width="25.85546875" style="19" customWidth="1"/>
    <col min="2564" max="2564" width="17.140625" style="19" customWidth="1"/>
    <col min="2565" max="2565" width="9.85546875" style="19" customWidth="1"/>
    <col min="2566" max="2566" width="10.5703125" style="19" customWidth="1"/>
    <col min="2567" max="2567" width="14.140625" style="19" customWidth="1"/>
    <col min="2568" max="2568" width="17" style="19" customWidth="1"/>
    <col min="2569" max="2569" width="20" style="19" customWidth="1"/>
    <col min="2570" max="2817" width="9.140625" style="19"/>
    <col min="2818" max="2818" width="5.140625" style="19" customWidth="1"/>
    <col min="2819" max="2819" width="25.85546875" style="19" customWidth="1"/>
    <col min="2820" max="2820" width="17.140625" style="19" customWidth="1"/>
    <col min="2821" max="2821" width="9.85546875" style="19" customWidth="1"/>
    <col min="2822" max="2822" width="10.5703125" style="19" customWidth="1"/>
    <col min="2823" max="2823" width="14.140625" style="19" customWidth="1"/>
    <col min="2824" max="2824" width="17" style="19" customWidth="1"/>
    <col min="2825" max="2825" width="20" style="19" customWidth="1"/>
    <col min="2826" max="3073" width="9.140625" style="19"/>
    <col min="3074" max="3074" width="5.140625" style="19" customWidth="1"/>
    <col min="3075" max="3075" width="25.85546875" style="19" customWidth="1"/>
    <col min="3076" max="3076" width="17.140625" style="19" customWidth="1"/>
    <col min="3077" max="3077" width="9.85546875" style="19" customWidth="1"/>
    <col min="3078" max="3078" width="10.5703125" style="19" customWidth="1"/>
    <col min="3079" max="3079" width="14.140625" style="19" customWidth="1"/>
    <col min="3080" max="3080" width="17" style="19" customWidth="1"/>
    <col min="3081" max="3081" width="20" style="19" customWidth="1"/>
    <col min="3082" max="3329" width="9.140625" style="19"/>
    <col min="3330" max="3330" width="5.140625" style="19" customWidth="1"/>
    <col min="3331" max="3331" width="25.85546875" style="19" customWidth="1"/>
    <col min="3332" max="3332" width="17.140625" style="19" customWidth="1"/>
    <col min="3333" max="3333" width="9.85546875" style="19" customWidth="1"/>
    <col min="3334" max="3334" width="10.5703125" style="19" customWidth="1"/>
    <col min="3335" max="3335" width="14.140625" style="19" customWidth="1"/>
    <col min="3336" max="3336" width="17" style="19" customWidth="1"/>
    <col min="3337" max="3337" width="20" style="19" customWidth="1"/>
    <col min="3338" max="3585" width="9.140625" style="19"/>
    <col min="3586" max="3586" width="5.140625" style="19" customWidth="1"/>
    <col min="3587" max="3587" width="25.85546875" style="19" customWidth="1"/>
    <col min="3588" max="3588" width="17.140625" style="19" customWidth="1"/>
    <col min="3589" max="3589" width="9.85546875" style="19" customWidth="1"/>
    <col min="3590" max="3590" width="10.5703125" style="19" customWidth="1"/>
    <col min="3591" max="3591" width="14.140625" style="19" customWidth="1"/>
    <col min="3592" max="3592" width="17" style="19" customWidth="1"/>
    <col min="3593" max="3593" width="20" style="19" customWidth="1"/>
    <col min="3594" max="3841" width="9.140625" style="19"/>
    <col min="3842" max="3842" width="5.140625" style="19" customWidth="1"/>
    <col min="3843" max="3843" width="25.85546875" style="19" customWidth="1"/>
    <col min="3844" max="3844" width="17.140625" style="19" customWidth="1"/>
    <col min="3845" max="3845" width="9.85546875" style="19" customWidth="1"/>
    <col min="3846" max="3846" width="10.5703125" style="19" customWidth="1"/>
    <col min="3847" max="3847" width="14.140625" style="19" customWidth="1"/>
    <col min="3848" max="3848" width="17" style="19" customWidth="1"/>
    <col min="3849" max="3849" width="20" style="19" customWidth="1"/>
    <col min="3850" max="4097" width="9.140625" style="19"/>
    <col min="4098" max="4098" width="5.140625" style="19" customWidth="1"/>
    <col min="4099" max="4099" width="25.85546875" style="19" customWidth="1"/>
    <col min="4100" max="4100" width="17.140625" style="19" customWidth="1"/>
    <col min="4101" max="4101" width="9.85546875" style="19" customWidth="1"/>
    <col min="4102" max="4102" width="10.5703125" style="19" customWidth="1"/>
    <col min="4103" max="4103" width="14.140625" style="19" customWidth="1"/>
    <col min="4104" max="4104" width="17" style="19" customWidth="1"/>
    <col min="4105" max="4105" width="20" style="19" customWidth="1"/>
    <col min="4106" max="4353" width="9.140625" style="19"/>
    <col min="4354" max="4354" width="5.140625" style="19" customWidth="1"/>
    <col min="4355" max="4355" width="25.85546875" style="19" customWidth="1"/>
    <col min="4356" max="4356" width="17.140625" style="19" customWidth="1"/>
    <col min="4357" max="4357" width="9.85546875" style="19" customWidth="1"/>
    <col min="4358" max="4358" width="10.5703125" style="19" customWidth="1"/>
    <col min="4359" max="4359" width="14.140625" style="19" customWidth="1"/>
    <col min="4360" max="4360" width="17" style="19" customWidth="1"/>
    <col min="4361" max="4361" width="20" style="19" customWidth="1"/>
    <col min="4362" max="4609" width="9.140625" style="19"/>
    <col min="4610" max="4610" width="5.140625" style="19" customWidth="1"/>
    <col min="4611" max="4611" width="25.85546875" style="19" customWidth="1"/>
    <col min="4612" max="4612" width="17.140625" style="19" customWidth="1"/>
    <col min="4613" max="4613" width="9.85546875" style="19" customWidth="1"/>
    <col min="4614" max="4614" width="10.5703125" style="19" customWidth="1"/>
    <col min="4615" max="4615" width="14.140625" style="19" customWidth="1"/>
    <col min="4616" max="4616" width="17" style="19" customWidth="1"/>
    <col min="4617" max="4617" width="20" style="19" customWidth="1"/>
    <col min="4618" max="4865" width="9.140625" style="19"/>
    <col min="4866" max="4866" width="5.140625" style="19" customWidth="1"/>
    <col min="4867" max="4867" width="25.85546875" style="19" customWidth="1"/>
    <col min="4868" max="4868" width="17.140625" style="19" customWidth="1"/>
    <col min="4869" max="4869" width="9.85546875" style="19" customWidth="1"/>
    <col min="4870" max="4870" width="10.5703125" style="19" customWidth="1"/>
    <col min="4871" max="4871" width="14.140625" style="19" customWidth="1"/>
    <col min="4872" max="4872" width="17" style="19" customWidth="1"/>
    <col min="4873" max="4873" width="20" style="19" customWidth="1"/>
    <col min="4874" max="5121" width="9.140625" style="19"/>
    <col min="5122" max="5122" width="5.140625" style="19" customWidth="1"/>
    <col min="5123" max="5123" width="25.85546875" style="19" customWidth="1"/>
    <col min="5124" max="5124" width="17.140625" style="19" customWidth="1"/>
    <col min="5125" max="5125" width="9.85546875" style="19" customWidth="1"/>
    <col min="5126" max="5126" width="10.5703125" style="19" customWidth="1"/>
    <col min="5127" max="5127" width="14.140625" style="19" customWidth="1"/>
    <col min="5128" max="5128" width="17" style="19" customWidth="1"/>
    <col min="5129" max="5129" width="20" style="19" customWidth="1"/>
    <col min="5130" max="5377" width="9.140625" style="19"/>
    <col min="5378" max="5378" width="5.140625" style="19" customWidth="1"/>
    <col min="5379" max="5379" width="25.85546875" style="19" customWidth="1"/>
    <col min="5380" max="5380" width="17.140625" style="19" customWidth="1"/>
    <col min="5381" max="5381" width="9.85546875" style="19" customWidth="1"/>
    <col min="5382" max="5382" width="10.5703125" style="19" customWidth="1"/>
    <col min="5383" max="5383" width="14.140625" style="19" customWidth="1"/>
    <col min="5384" max="5384" width="17" style="19" customWidth="1"/>
    <col min="5385" max="5385" width="20" style="19" customWidth="1"/>
    <col min="5386" max="5633" width="9.140625" style="19"/>
    <col min="5634" max="5634" width="5.140625" style="19" customWidth="1"/>
    <col min="5635" max="5635" width="25.85546875" style="19" customWidth="1"/>
    <col min="5636" max="5636" width="17.140625" style="19" customWidth="1"/>
    <col min="5637" max="5637" width="9.85546875" style="19" customWidth="1"/>
    <col min="5638" max="5638" width="10.5703125" style="19" customWidth="1"/>
    <col min="5639" max="5639" width="14.140625" style="19" customWidth="1"/>
    <col min="5640" max="5640" width="17" style="19" customWidth="1"/>
    <col min="5641" max="5641" width="20" style="19" customWidth="1"/>
    <col min="5642" max="5889" width="9.140625" style="19"/>
    <col min="5890" max="5890" width="5.140625" style="19" customWidth="1"/>
    <col min="5891" max="5891" width="25.85546875" style="19" customWidth="1"/>
    <col min="5892" max="5892" width="17.140625" style="19" customWidth="1"/>
    <col min="5893" max="5893" width="9.85546875" style="19" customWidth="1"/>
    <col min="5894" max="5894" width="10.5703125" style="19" customWidth="1"/>
    <col min="5895" max="5895" width="14.140625" style="19" customWidth="1"/>
    <col min="5896" max="5896" width="17" style="19" customWidth="1"/>
    <col min="5897" max="5897" width="20" style="19" customWidth="1"/>
    <col min="5898" max="6145" width="9.140625" style="19"/>
    <col min="6146" max="6146" width="5.140625" style="19" customWidth="1"/>
    <col min="6147" max="6147" width="25.85546875" style="19" customWidth="1"/>
    <col min="6148" max="6148" width="17.140625" style="19" customWidth="1"/>
    <col min="6149" max="6149" width="9.85546875" style="19" customWidth="1"/>
    <col min="6150" max="6150" width="10.5703125" style="19" customWidth="1"/>
    <col min="6151" max="6151" width="14.140625" style="19" customWidth="1"/>
    <col min="6152" max="6152" width="17" style="19" customWidth="1"/>
    <col min="6153" max="6153" width="20" style="19" customWidth="1"/>
    <col min="6154" max="6401" width="9.140625" style="19"/>
    <col min="6402" max="6402" width="5.140625" style="19" customWidth="1"/>
    <col min="6403" max="6403" width="25.85546875" style="19" customWidth="1"/>
    <col min="6404" max="6404" width="17.140625" style="19" customWidth="1"/>
    <col min="6405" max="6405" width="9.85546875" style="19" customWidth="1"/>
    <col min="6406" max="6406" width="10.5703125" style="19" customWidth="1"/>
    <col min="6407" max="6407" width="14.140625" style="19" customWidth="1"/>
    <col min="6408" max="6408" width="17" style="19" customWidth="1"/>
    <col min="6409" max="6409" width="20" style="19" customWidth="1"/>
    <col min="6410" max="6657" width="9.140625" style="19"/>
    <col min="6658" max="6658" width="5.140625" style="19" customWidth="1"/>
    <col min="6659" max="6659" width="25.85546875" style="19" customWidth="1"/>
    <col min="6660" max="6660" width="17.140625" style="19" customWidth="1"/>
    <col min="6661" max="6661" width="9.85546875" style="19" customWidth="1"/>
    <col min="6662" max="6662" width="10.5703125" style="19" customWidth="1"/>
    <col min="6663" max="6663" width="14.140625" style="19" customWidth="1"/>
    <col min="6664" max="6664" width="17" style="19" customWidth="1"/>
    <col min="6665" max="6665" width="20" style="19" customWidth="1"/>
    <col min="6666" max="6913" width="9.140625" style="19"/>
    <col min="6914" max="6914" width="5.140625" style="19" customWidth="1"/>
    <col min="6915" max="6915" width="25.85546875" style="19" customWidth="1"/>
    <col min="6916" max="6916" width="17.140625" style="19" customWidth="1"/>
    <col min="6917" max="6917" width="9.85546875" style="19" customWidth="1"/>
    <col min="6918" max="6918" width="10.5703125" style="19" customWidth="1"/>
    <col min="6919" max="6919" width="14.140625" style="19" customWidth="1"/>
    <col min="6920" max="6920" width="17" style="19" customWidth="1"/>
    <col min="6921" max="6921" width="20" style="19" customWidth="1"/>
    <col min="6922" max="7169" width="9.140625" style="19"/>
    <col min="7170" max="7170" width="5.140625" style="19" customWidth="1"/>
    <col min="7171" max="7171" width="25.85546875" style="19" customWidth="1"/>
    <col min="7172" max="7172" width="17.140625" style="19" customWidth="1"/>
    <col min="7173" max="7173" width="9.85546875" style="19" customWidth="1"/>
    <col min="7174" max="7174" width="10.5703125" style="19" customWidth="1"/>
    <col min="7175" max="7175" width="14.140625" style="19" customWidth="1"/>
    <col min="7176" max="7176" width="17" style="19" customWidth="1"/>
    <col min="7177" max="7177" width="20" style="19" customWidth="1"/>
    <col min="7178" max="7425" width="9.140625" style="19"/>
    <col min="7426" max="7426" width="5.140625" style="19" customWidth="1"/>
    <col min="7427" max="7427" width="25.85546875" style="19" customWidth="1"/>
    <col min="7428" max="7428" width="17.140625" style="19" customWidth="1"/>
    <col min="7429" max="7429" width="9.85546875" style="19" customWidth="1"/>
    <col min="7430" max="7430" width="10.5703125" style="19" customWidth="1"/>
    <col min="7431" max="7431" width="14.140625" style="19" customWidth="1"/>
    <col min="7432" max="7432" width="17" style="19" customWidth="1"/>
    <col min="7433" max="7433" width="20" style="19" customWidth="1"/>
    <col min="7434" max="7681" width="9.140625" style="19"/>
    <col min="7682" max="7682" width="5.140625" style="19" customWidth="1"/>
    <col min="7683" max="7683" width="25.85546875" style="19" customWidth="1"/>
    <col min="7684" max="7684" width="17.140625" style="19" customWidth="1"/>
    <col min="7685" max="7685" width="9.85546875" style="19" customWidth="1"/>
    <col min="7686" max="7686" width="10.5703125" style="19" customWidth="1"/>
    <col min="7687" max="7687" width="14.140625" style="19" customWidth="1"/>
    <col min="7688" max="7688" width="17" style="19" customWidth="1"/>
    <col min="7689" max="7689" width="20" style="19" customWidth="1"/>
    <col min="7690" max="7937" width="9.140625" style="19"/>
    <col min="7938" max="7938" width="5.140625" style="19" customWidth="1"/>
    <col min="7939" max="7939" width="25.85546875" style="19" customWidth="1"/>
    <col min="7940" max="7940" width="17.140625" style="19" customWidth="1"/>
    <col min="7941" max="7941" width="9.85546875" style="19" customWidth="1"/>
    <col min="7942" max="7942" width="10.5703125" style="19" customWidth="1"/>
    <col min="7943" max="7943" width="14.140625" style="19" customWidth="1"/>
    <col min="7944" max="7944" width="17" style="19" customWidth="1"/>
    <col min="7945" max="7945" width="20" style="19" customWidth="1"/>
    <col min="7946" max="8193" width="9.140625" style="19"/>
    <col min="8194" max="8194" width="5.140625" style="19" customWidth="1"/>
    <col min="8195" max="8195" width="25.85546875" style="19" customWidth="1"/>
    <col min="8196" max="8196" width="17.140625" style="19" customWidth="1"/>
    <col min="8197" max="8197" width="9.85546875" style="19" customWidth="1"/>
    <col min="8198" max="8198" width="10.5703125" style="19" customWidth="1"/>
    <col min="8199" max="8199" width="14.140625" style="19" customWidth="1"/>
    <col min="8200" max="8200" width="17" style="19" customWidth="1"/>
    <col min="8201" max="8201" width="20" style="19" customWidth="1"/>
    <col min="8202" max="8449" width="9.140625" style="19"/>
    <col min="8450" max="8450" width="5.140625" style="19" customWidth="1"/>
    <col min="8451" max="8451" width="25.85546875" style="19" customWidth="1"/>
    <col min="8452" max="8452" width="17.140625" style="19" customWidth="1"/>
    <col min="8453" max="8453" width="9.85546875" style="19" customWidth="1"/>
    <col min="8454" max="8454" width="10.5703125" style="19" customWidth="1"/>
    <col min="8455" max="8455" width="14.140625" style="19" customWidth="1"/>
    <col min="8456" max="8456" width="17" style="19" customWidth="1"/>
    <col min="8457" max="8457" width="20" style="19" customWidth="1"/>
    <col min="8458" max="8705" width="9.140625" style="19"/>
    <col min="8706" max="8706" width="5.140625" style="19" customWidth="1"/>
    <col min="8707" max="8707" width="25.85546875" style="19" customWidth="1"/>
    <col min="8708" max="8708" width="17.140625" style="19" customWidth="1"/>
    <col min="8709" max="8709" width="9.85546875" style="19" customWidth="1"/>
    <col min="8710" max="8710" width="10.5703125" style="19" customWidth="1"/>
    <col min="8711" max="8711" width="14.140625" style="19" customWidth="1"/>
    <col min="8712" max="8712" width="17" style="19" customWidth="1"/>
    <col min="8713" max="8713" width="20" style="19" customWidth="1"/>
    <col min="8714" max="8961" width="9.140625" style="19"/>
    <col min="8962" max="8962" width="5.140625" style="19" customWidth="1"/>
    <col min="8963" max="8963" width="25.85546875" style="19" customWidth="1"/>
    <col min="8964" max="8964" width="17.140625" style="19" customWidth="1"/>
    <col min="8965" max="8965" width="9.85546875" style="19" customWidth="1"/>
    <col min="8966" max="8966" width="10.5703125" style="19" customWidth="1"/>
    <col min="8967" max="8967" width="14.140625" style="19" customWidth="1"/>
    <col min="8968" max="8968" width="17" style="19" customWidth="1"/>
    <col min="8969" max="8969" width="20" style="19" customWidth="1"/>
    <col min="8970" max="9217" width="9.140625" style="19"/>
    <col min="9218" max="9218" width="5.140625" style="19" customWidth="1"/>
    <col min="9219" max="9219" width="25.85546875" style="19" customWidth="1"/>
    <col min="9220" max="9220" width="17.140625" style="19" customWidth="1"/>
    <col min="9221" max="9221" width="9.85546875" style="19" customWidth="1"/>
    <col min="9222" max="9222" width="10.5703125" style="19" customWidth="1"/>
    <col min="9223" max="9223" width="14.140625" style="19" customWidth="1"/>
    <col min="9224" max="9224" width="17" style="19" customWidth="1"/>
    <col min="9225" max="9225" width="20" style="19" customWidth="1"/>
    <col min="9226" max="9473" width="9.140625" style="19"/>
    <col min="9474" max="9474" width="5.140625" style="19" customWidth="1"/>
    <col min="9475" max="9475" width="25.85546875" style="19" customWidth="1"/>
    <col min="9476" max="9476" width="17.140625" style="19" customWidth="1"/>
    <col min="9477" max="9477" width="9.85546875" style="19" customWidth="1"/>
    <col min="9478" max="9478" width="10.5703125" style="19" customWidth="1"/>
    <col min="9479" max="9479" width="14.140625" style="19" customWidth="1"/>
    <col min="9480" max="9480" width="17" style="19" customWidth="1"/>
    <col min="9481" max="9481" width="20" style="19" customWidth="1"/>
    <col min="9482" max="9729" width="9.140625" style="19"/>
    <col min="9730" max="9730" width="5.140625" style="19" customWidth="1"/>
    <col min="9731" max="9731" width="25.85546875" style="19" customWidth="1"/>
    <col min="9732" max="9732" width="17.140625" style="19" customWidth="1"/>
    <col min="9733" max="9733" width="9.85546875" style="19" customWidth="1"/>
    <col min="9734" max="9734" width="10.5703125" style="19" customWidth="1"/>
    <col min="9735" max="9735" width="14.140625" style="19" customWidth="1"/>
    <col min="9736" max="9736" width="17" style="19" customWidth="1"/>
    <col min="9737" max="9737" width="20" style="19" customWidth="1"/>
    <col min="9738" max="9985" width="9.140625" style="19"/>
    <col min="9986" max="9986" width="5.140625" style="19" customWidth="1"/>
    <col min="9987" max="9987" width="25.85546875" style="19" customWidth="1"/>
    <col min="9988" max="9988" width="17.140625" style="19" customWidth="1"/>
    <col min="9989" max="9989" width="9.85546875" style="19" customWidth="1"/>
    <col min="9990" max="9990" width="10.5703125" style="19" customWidth="1"/>
    <col min="9991" max="9991" width="14.140625" style="19" customWidth="1"/>
    <col min="9992" max="9992" width="17" style="19" customWidth="1"/>
    <col min="9993" max="9993" width="20" style="19" customWidth="1"/>
    <col min="9994" max="10241" width="9.140625" style="19"/>
    <col min="10242" max="10242" width="5.140625" style="19" customWidth="1"/>
    <col min="10243" max="10243" width="25.85546875" style="19" customWidth="1"/>
    <col min="10244" max="10244" width="17.140625" style="19" customWidth="1"/>
    <col min="10245" max="10245" width="9.85546875" style="19" customWidth="1"/>
    <col min="10246" max="10246" width="10.5703125" style="19" customWidth="1"/>
    <col min="10247" max="10247" width="14.140625" style="19" customWidth="1"/>
    <col min="10248" max="10248" width="17" style="19" customWidth="1"/>
    <col min="10249" max="10249" width="20" style="19" customWidth="1"/>
    <col min="10250" max="10497" width="9.140625" style="19"/>
    <col min="10498" max="10498" width="5.140625" style="19" customWidth="1"/>
    <col min="10499" max="10499" width="25.85546875" style="19" customWidth="1"/>
    <col min="10500" max="10500" width="17.140625" style="19" customWidth="1"/>
    <col min="10501" max="10501" width="9.85546875" style="19" customWidth="1"/>
    <col min="10502" max="10502" width="10.5703125" style="19" customWidth="1"/>
    <col min="10503" max="10503" width="14.140625" style="19" customWidth="1"/>
    <col min="10504" max="10504" width="17" style="19" customWidth="1"/>
    <col min="10505" max="10505" width="20" style="19" customWidth="1"/>
    <col min="10506" max="10753" width="9.140625" style="19"/>
    <col min="10754" max="10754" width="5.140625" style="19" customWidth="1"/>
    <col min="10755" max="10755" width="25.85546875" style="19" customWidth="1"/>
    <col min="10756" max="10756" width="17.140625" style="19" customWidth="1"/>
    <col min="10757" max="10757" width="9.85546875" style="19" customWidth="1"/>
    <col min="10758" max="10758" width="10.5703125" style="19" customWidth="1"/>
    <col min="10759" max="10759" width="14.140625" style="19" customWidth="1"/>
    <col min="10760" max="10760" width="17" style="19" customWidth="1"/>
    <col min="10761" max="10761" width="20" style="19" customWidth="1"/>
    <col min="10762" max="11009" width="9.140625" style="19"/>
    <col min="11010" max="11010" width="5.140625" style="19" customWidth="1"/>
    <col min="11011" max="11011" width="25.85546875" style="19" customWidth="1"/>
    <col min="11012" max="11012" width="17.140625" style="19" customWidth="1"/>
    <col min="11013" max="11013" width="9.85546875" style="19" customWidth="1"/>
    <col min="11014" max="11014" width="10.5703125" style="19" customWidth="1"/>
    <col min="11015" max="11015" width="14.140625" style="19" customWidth="1"/>
    <col min="11016" max="11016" width="17" style="19" customWidth="1"/>
    <col min="11017" max="11017" width="20" style="19" customWidth="1"/>
    <col min="11018" max="11265" width="9.140625" style="19"/>
    <col min="11266" max="11266" width="5.140625" style="19" customWidth="1"/>
    <col min="11267" max="11267" width="25.85546875" style="19" customWidth="1"/>
    <col min="11268" max="11268" width="17.140625" style="19" customWidth="1"/>
    <col min="11269" max="11269" width="9.85546875" style="19" customWidth="1"/>
    <col min="11270" max="11270" width="10.5703125" style="19" customWidth="1"/>
    <col min="11271" max="11271" width="14.140625" style="19" customWidth="1"/>
    <col min="11272" max="11272" width="17" style="19" customWidth="1"/>
    <col min="11273" max="11273" width="20" style="19" customWidth="1"/>
    <col min="11274" max="11521" width="9.140625" style="19"/>
    <col min="11522" max="11522" width="5.140625" style="19" customWidth="1"/>
    <col min="11523" max="11523" width="25.85546875" style="19" customWidth="1"/>
    <col min="11524" max="11524" width="17.140625" style="19" customWidth="1"/>
    <col min="11525" max="11525" width="9.85546875" style="19" customWidth="1"/>
    <col min="11526" max="11526" width="10.5703125" style="19" customWidth="1"/>
    <col min="11527" max="11527" width="14.140625" style="19" customWidth="1"/>
    <col min="11528" max="11528" width="17" style="19" customWidth="1"/>
    <col min="11529" max="11529" width="20" style="19" customWidth="1"/>
    <col min="11530" max="11777" width="9.140625" style="19"/>
    <col min="11778" max="11778" width="5.140625" style="19" customWidth="1"/>
    <col min="11779" max="11779" width="25.85546875" style="19" customWidth="1"/>
    <col min="11780" max="11780" width="17.140625" style="19" customWidth="1"/>
    <col min="11781" max="11781" width="9.85546875" style="19" customWidth="1"/>
    <col min="11782" max="11782" width="10.5703125" style="19" customWidth="1"/>
    <col min="11783" max="11783" width="14.140625" style="19" customWidth="1"/>
    <col min="11784" max="11784" width="17" style="19" customWidth="1"/>
    <col min="11785" max="11785" width="20" style="19" customWidth="1"/>
    <col min="11786" max="12033" width="9.140625" style="19"/>
    <col min="12034" max="12034" width="5.140625" style="19" customWidth="1"/>
    <col min="12035" max="12035" width="25.85546875" style="19" customWidth="1"/>
    <col min="12036" max="12036" width="17.140625" style="19" customWidth="1"/>
    <col min="12037" max="12037" width="9.85546875" style="19" customWidth="1"/>
    <col min="12038" max="12038" width="10.5703125" style="19" customWidth="1"/>
    <col min="12039" max="12039" width="14.140625" style="19" customWidth="1"/>
    <col min="12040" max="12040" width="17" style="19" customWidth="1"/>
    <col min="12041" max="12041" width="20" style="19" customWidth="1"/>
    <col min="12042" max="12289" width="9.140625" style="19"/>
    <col min="12290" max="12290" width="5.140625" style="19" customWidth="1"/>
    <col min="12291" max="12291" width="25.85546875" style="19" customWidth="1"/>
    <col min="12292" max="12292" width="17.140625" style="19" customWidth="1"/>
    <col min="12293" max="12293" width="9.85546875" style="19" customWidth="1"/>
    <col min="12294" max="12294" width="10.5703125" style="19" customWidth="1"/>
    <col min="12295" max="12295" width="14.140625" style="19" customWidth="1"/>
    <col min="12296" max="12296" width="17" style="19" customWidth="1"/>
    <col min="12297" max="12297" width="20" style="19" customWidth="1"/>
    <col min="12298" max="12545" width="9.140625" style="19"/>
    <col min="12546" max="12546" width="5.140625" style="19" customWidth="1"/>
    <col min="12547" max="12547" width="25.85546875" style="19" customWidth="1"/>
    <col min="12548" max="12548" width="17.140625" style="19" customWidth="1"/>
    <col min="12549" max="12549" width="9.85546875" style="19" customWidth="1"/>
    <col min="12550" max="12550" width="10.5703125" style="19" customWidth="1"/>
    <col min="12551" max="12551" width="14.140625" style="19" customWidth="1"/>
    <col min="12552" max="12552" width="17" style="19" customWidth="1"/>
    <col min="12553" max="12553" width="20" style="19" customWidth="1"/>
    <col min="12554" max="12801" width="9.140625" style="19"/>
    <col min="12802" max="12802" width="5.140625" style="19" customWidth="1"/>
    <col min="12803" max="12803" width="25.85546875" style="19" customWidth="1"/>
    <col min="12804" max="12804" width="17.140625" style="19" customWidth="1"/>
    <col min="12805" max="12805" width="9.85546875" style="19" customWidth="1"/>
    <col min="12806" max="12806" width="10.5703125" style="19" customWidth="1"/>
    <col min="12807" max="12807" width="14.140625" style="19" customWidth="1"/>
    <col min="12808" max="12808" width="17" style="19" customWidth="1"/>
    <col min="12809" max="12809" width="20" style="19" customWidth="1"/>
    <col min="12810" max="13057" width="9.140625" style="19"/>
    <col min="13058" max="13058" width="5.140625" style="19" customWidth="1"/>
    <col min="13059" max="13059" width="25.85546875" style="19" customWidth="1"/>
    <col min="13060" max="13060" width="17.140625" style="19" customWidth="1"/>
    <col min="13061" max="13061" width="9.85546875" style="19" customWidth="1"/>
    <col min="13062" max="13062" width="10.5703125" style="19" customWidth="1"/>
    <col min="13063" max="13063" width="14.140625" style="19" customWidth="1"/>
    <col min="13064" max="13064" width="17" style="19" customWidth="1"/>
    <col min="13065" max="13065" width="20" style="19" customWidth="1"/>
    <col min="13066" max="13313" width="9.140625" style="19"/>
    <col min="13314" max="13314" width="5.140625" style="19" customWidth="1"/>
    <col min="13315" max="13315" width="25.85546875" style="19" customWidth="1"/>
    <col min="13316" max="13316" width="17.140625" style="19" customWidth="1"/>
    <col min="13317" max="13317" width="9.85546875" style="19" customWidth="1"/>
    <col min="13318" max="13318" width="10.5703125" style="19" customWidth="1"/>
    <col min="13319" max="13319" width="14.140625" style="19" customWidth="1"/>
    <col min="13320" max="13320" width="17" style="19" customWidth="1"/>
    <col min="13321" max="13321" width="20" style="19" customWidth="1"/>
    <col min="13322" max="13569" width="9.140625" style="19"/>
    <col min="13570" max="13570" width="5.140625" style="19" customWidth="1"/>
    <col min="13571" max="13571" width="25.85546875" style="19" customWidth="1"/>
    <col min="13572" max="13572" width="17.140625" style="19" customWidth="1"/>
    <col min="13573" max="13573" width="9.85546875" style="19" customWidth="1"/>
    <col min="13574" max="13574" width="10.5703125" style="19" customWidth="1"/>
    <col min="13575" max="13575" width="14.140625" style="19" customWidth="1"/>
    <col min="13576" max="13576" width="17" style="19" customWidth="1"/>
    <col min="13577" max="13577" width="20" style="19" customWidth="1"/>
    <col min="13578" max="13825" width="9.140625" style="19"/>
    <col min="13826" max="13826" width="5.140625" style="19" customWidth="1"/>
    <col min="13827" max="13827" width="25.85546875" style="19" customWidth="1"/>
    <col min="13828" max="13828" width="17.140625" style="19" customWidth="1"/>
    <col min="13829" max="13829" width="9.85546875" style="19" customWidth="1"/>
    <col min="13830" max="13830" width="10.5703125" style="19" customWidth="1"/>
    <col min="13831" max="13831" width="14.140625" style="19" customWidth="1"/>
    <col min="13832" max="13832" width="17" style="19" customWidth="1"/>
    <col min="13833" max="13833" width="20" style="19" customWidth="1"/>
    <col min="13834" max="14081" width="9.140625" style="19"/>
    <col min="14082" max="14082" width="5.140625" style="19" customWidth="1"/>
    <col min="14083" max="14083" width="25.85546875" style="19" customWidth="1"/>
    <col min="14084" max="14084" width="17.140625" style="19" customWidth="1"/>
    <col min="14085" max="14085" width="9.85546875" style="19" customWidth="1"/>
    <col min="14086" max="14086" width="10.5703125" style="19" customWidth="1"/>
    <col min="14087" max="14087" width="14.140625" style="19" customWidth="1"/>
    <col min="14088" max="14088" width="17" style="19" customWidth="1"/>
    <col min="14089" max="14089" width="20" style="19" customWidth="1"/>
    <col min="14090" max="14337" width="9.140625" style="19"/>
    <col min="14338" max="14338" width="5.140625" style="19" customWidth="1"/>
    <col min="14339" max="14339" width="25.85546875" style="19" customWidth="1"/>
    <col min="14340" max="14340" width="17.140625" style="19" customWidth="1"/>
    <col min="14341" max="14341" width="9.85546875" style="19" customWidth="1"/>
    <col min="14342" max="14342" width="10.5703125" style="19" customWidth="1"/>
    <col min="14343" max="14343" width="14.140625" style="19" customWidth="1"/>
    <col min="14344" max="14344" width="17" style="19" customWidth="1"/>
    <col min="14345" max="14345" width="20" style="19" customWidth="1"/>
    <col min="14346" max="14593" width="9.140625" style="19"/>
    <col min="14594" max="14594" width="5.140625" style="19" customWidth="1"/>
    <col min="14595" max="14595" width="25.85546875" style="19" customWidth="1"/>
    <col min="14596" max="14596" width="17.140625" style="19" customWidth="1"/>
    <col min="14597" max="14597" width="9.85546875" style="19" customWidth="1"/>
    <col min="14598" max="14598" width="10.5703125" style="19" customWidth="1"/>
    <col min="14599" max="14599" width="14.140625" style="19" customWidth="1"/>
    <col min="14600" max="14600" width="17" style="19" customWidth="1"/>
    <col min="14601" max="14601" width="20" style="19" customWidth="1"/>
    <col min="14602" max="14849" width="9.140625" style="19"/>
    <col min="14850" max="14850" width="5.140625" style="19" customWidth="1"/>
    <col min="14851" max="14851" width="25.85546875" style="19" customWidth="1"/>
    <col min="14852" max="14852" width="17.140625" style="19" customWidth="1"/>
    <col min="14853" max="14853" width="9.85546875" style="19" customWidth="1"/>
    <col min="14854" max="14854" width="10.5703125" style="19" customWidth="1"/>
    <col min="14855" max="14855" width="14.140625" style="19" customWidth="1"/>
    <col min="14856" max="14856" width="17" style="19" customWidth="1"/>
    <col min="14857" max="14857" width="20" style="19" customWidth="1"/>
    <col min="14858" max="15105" width="9.140625" style="19"/>
    <col min="15106" max="15106" width="5.140625" style="19" customWidth="1"/>
    <col min="15107" max="15107" width="25.85546875" style="19" customWidth="1"/>
    <col min="15108" max="15108" width="17.140625" style="19" customWidth="1"/>
    <col min="15109" max="15109" width="9.85546875" style="19" customWidth="1"/>
    <col min="15110" max="15110" width="10.5703125" style="19" customWidth="1"/>
    <col min="15111" max="15111" width="14.140625" style="19" customWidth="1"/>
    <col min="15112" max="15112" width="17" style="19" customWidth="1"/>
    <col min="15113" max="15113" width="20" style="19" customWidth="1"/>
    <col min="15114" max="15361" width="9.140625" style="19"/>
    <col min="15362" max="15362" width="5.140625" style="19" customWidth="1"/>
    <col min="15363" max="15363" width="25.85546875" style="19" customWidth="1"/>
    <col min="15364" max="15364" width="17.140625" style="19" customWidth="1"/>
    <col min="15365" max="15365" width="9.85546875" style="19" customWidth="1"/>
    <col min="15366" max="15366" width="10.5703125" style="19" customWidth="1"/>
    <col min="15367" max="15367" width="14.140625" style="19" customWidth="1"/>
    <col min="15368" max="15368" width="17" style="19" customWidth="1"/>
    <col min="15369" max="15369" width="20" style="19" customWidth="1"/>
    <col min="15370" max="15617" width="9.140625" style="19"/>
    <col min="15618" max="15618" width="5.140625" style="19" customWidth="1"/>
    <col min="15619" max="15619" width="25.85546875" style="19" customWidth="1"/>
    <col min="15620" max="15620" width="17.140625" style="19" customWidth="1"/>
    <col min="15621" max="15621" width="9.85546875" style="19" customWidth="1"/>
    <col min="15622" max="15622" width="10.5703125" style="19" customWidth="1"/>
    <col min="15623" max="15623" width="14.140625" style="19" customWidth="1"/>
    <col min="15624" max="15624" width="17" style="19" customWidth="1"/>
    <col min="15625" max="15625" width="20" style="19" customWidth="1"/>
    <col min="15626" max="15873" width="9.140625" style="19"/>
    <col min="15874" max="15874" width="5.140625" style="19" customWidth="1"/>
    <col min="15875" max="15875" width="25.85546875" style="19" customWidth="1"/>
    <col min="15876" max="15876" width="17.140625" style="19" customWidth="1"/>
    <col min="15877" max="15877" width="9.85546875" style="19" customWidth="1"/>
    <col min="15878" max="15878" width="10.5703125" style="19" customWidth="1"/>
    <col min="15879" max="15879" width="14.140625" style="19" customWidth="1"/>
    <col min="15880" max="15880" width="17" style="19" customWidth="1"/>
    <col min="15881" max="15881" width="20" style="19" customWidth="1"/>
    <col min="15882" max="16129" width="9.140625" style="19"/>
    <col min="16130" max="16130" width="5.140625" style="19" customWidth="1"/>
    <col min="16131" max="16131" width="25.85546875" style="19" customWidth="1"/>
    <col min="16132" max="16132" width="17.140625" style="19" customWidth="1"/>
    <col min="16133" max="16133" width="9.85546875" style="19" customWidth="1"/>
    <col min="16134" max="16134" width="10.5703125" style="19" customWidth="1"/>
    <col min="16135" max="16135" width="14.140625" style="19" customWidth="1"/>
    <col min="16136" max="16136" width="17" style="19" customWidth="1"/>
    <col min="16137" max="16137" width="20" style="19" customWidth="1"/>
    <col min="16138" max="16384" width="9.140625" style="19"/>
  </cols>
  <sheetData>
    <row r="1" spans="1:9" ht="23.25" customHeight="1" x14ac:dyDescent="0.25">
      <c r="A1" s="112" t="s">
        <v>46</v>
      </c>
      <c r="B1" s="112"/>
      <c r="C1" s="112"/>
      <c r="D1" s="112"/>
      <c r="E1" s="112"/>
      <c r="F1" s="112"/>
      <c r="G1" s="112"/>
      <c r="H1" s="112"/>
      <c r="I1" s="112"/>
    </row>
    <row r="2" spans="1:9" x14ac:dyDescent="0.25">
      <c r="A2" s="32"/>
      <c r="B2" s="32"/>
      <c r="C2" s="32"/>
      <c r="D2" s="32"/>
      <c r="E2" s="32"/>
      <c r="F2" s="32"/>
      <c r="G2" s="32"/>
      <c r="H2" s="32"/>
      <c r="I2" s="45" t="s">
        <v>17</v>
      </c>
    </row>
    <row r="3" spans="1:9" s="29" customFormat="1" ht="39.75" customHeight="1" x14ac:dyDescent="0.25">
      <c r="A3" s="46" t="s">
        <v>21</v>
      </c>
      <c r="B3" s="46" t="s">
        <v>52</v>
      </c>
      <c r="C3" s="46" t="s">
        <v>53</v>
      </c>
      <c r="D3" s="46" t="s">
        <v>37</v>
      </c>
      <c r="E3" s="46" t="s">
        <v>38</v>
      </c>
      <c r="F3" s="46" t="s">
        <v>39</v>
      </c>
      <c r="G3" s="47" t="s">
        <v>40</v>
      </c>
      <c r="H3" s="48" t="s">
        <v>41</v>
      </c>
      <c r="I3" s="46" t="s">
        <v>42</v>
      </c>
    </row>
    <row r="4" spans="1:9" s="35" customFormat="1" ht="15.75" customHeight="1" x14ac:dyDescent="0.25">
      <c r="A4" s="50">
        <v>1</v>
      </c>
      <c r="B4" s="51" t="s">
        <v>43</v>
      </c>
      <c r="C4" s="52">
        <v>1</v>
      </c>
      <c r="D4" s="52" t="s">
        <v>54</v>
      </c>
      <c r="E4" s="53" t="s">
        <v>44</v>
      </c>
      <c r="F4" s="95">
        <f>VLOOKUP(B4,TienDo!B4:I10,8,0)</f>
        <v>11</v>
      </c>
      <c r="G4" s="97">
        <f>VLOOKUP(C4,DG!$A$5:$E$8,5,0)</f>
        <v>2692308</v>
      </c>
      <c r="H4" s="97">
        <f t="shared" ref="H4:H9" si="0">G4*F4</f>
        <v>29615388</v>
      </c>
      <c r="I4" s="113" t="s">
        <v>66</v>
      </c>
    </row>
    <row r="5" spans="1:9" s="35" customFormat="1" x14ac:dyDescent="0.25">
      <c r="A5" s="54">
        <v>2</v>
      </c>
      <c r="B5" s="55" t="s">
        <v>47</v>
      </c>
      <c r="C5" s="56">
        <v>1</v>
      </c>
      <c r="D5" s="56" t="s">
        <v>55</v>
      </c>
      <c r="E5" s="57" t="str">
        <f>E4</f>
        <v xml:space="preserve">Ngày </v>
      </c>
      <c r="F5" s="96">
        <f>VLOOKUP(B4,TienDo!B4:I10,8,0)</f>
        <v>11</v>
      </c>
      <c r="G5" s="98">
        <f>VLOOKUP(C5,DG!$A$5:$E$8,5,0)</f>
        <v>2692308</v>
      </c>
      <c r="H5" s="98">
        <f t="shared" si="0"/>
        <v>29615388</v>
      </c>
      <c r="I5" s="114"/>
    </row>
    <row r="6" spans="1:9" s="35" customFormat="1" x14ac:dyDescent="0.25">
      <c r="A6" s="54">
        <v>3</v>
      </c>
      <c r="B6" s="55" t="s">
        <v>48</v>
      </c>
      <c r="C6" s="56">
        <v>2</v>
      </c>
      <c r="D6" s="56" t="s">
        <v>55</v>
      </c>
      <c r="E6" s="57" t="str">
        <f>E5</f>
        <v xml:space="preserve">Ngày </v>
      </c>
      <c r="F6" s="96">
        <f>VLOOKUP(B5,TienDo!B5:I11,8,0)</f>
        <v>13</v>
      </c>
      <c r="G6" s="98">
        <f>VLOOKUP(C6,DG!$A$5:$E$8,5,0)</f>
        <v>2115385</v>
      </c>
      <c r="H6" s="98">
        <f t="shared" si="0"/>
        <v>27500005</v>
      </c>
      <c r="I6" s="114"/>
    </row>
    <row r="7" spans="1:9" s="35" customFormat="1" x14ac:dyDescent="0.25">
      <c r="A7" s="54">
        <v>4</v>
      </c>
      <c r="B7" s="55" t="s">
        <v>49</v>
      </c>
      <c r="C7" s="56">
        <v>3</v>
      </c>
      <c r="D7" s="56" t="s">
        <v>55</v>
      </c>
      <c r="E7" s="57" t="str">
        <f>E6</f>
        <v xml:space="preserve">Ngày </v>
      </c>
      <c r="F7" s="96">
        <f>VLOOKUP(B6,TienDo!B6:I12,8,0)</f>
        <v>10</v>
      </c>
      <c r="G7" s="98">
        <f>VLOOKUP(C7,DG!$A$5:$E$8,5,0)</f>
        <v>1538462</v>
      </c>
      <c r="H7" s="98">
        <f t="shared" si="0"/>
        <v>15384620</v>
      </c>
      <c r="I7" s="114"/>
    </row>
    <row r="8" spans="1:9" s="35" customFormat="1" x14ac:dyDescent="0.25">
      <c r="A8" s="54">
        <v>5</v>
      </c>
      <c r="B8" s="55" t="s">
        <v>50</v>
      </c>
      <c r="C8" s="56">
        <v>3</v>
      </c>
      <c r="D8" s="56" t="s">
        <v>55</v>
      </c>
      <c r="E8" s="57" t="str">
        <f>E7</f>
        <v xml:space="preserve">Ngày </v>
      </c>
      <c r="F8" s="96">
        <f>VLOOKUP(B7,TienDo!B7:I13,8,0)</f>
        <v>9</v>
      </c>
      <c r="G8" s="98">
        <f>VLOOKUP(C8,DG!$A$5:$E$8,5,0)</f>
        <v>1538462</v>
      </c>
      <c r="H8" s="98">
        <f t="shared" si="0"/>
        <v>13846158</v>
      </c>
      <c r="I8" s="114"/>
    </row>
    <row r="9" spans="1:9" x14ac:dyDescent="0.25">
      <c r="A9" s="54">
        <v>6</v>
      </c>
      <c r="B9" s="55" t="s">
        <v>51</v>
      </c>
      <c r="C9" s="56">
        <v>4</v>
      </c>
      <c r="D9" s="56" t="s">
        <v>55</v>
      </c>
      <c r="E9" s="78" t="str">
        <f>E6</f>
        <v xml:space="preserve">Ngày </v>
      </c>
      <c r="F9" s="96">
        <f>VLOOKUP(B8,TienDo!B8:I14,8,0)</f>
        <v>13</v>
      </c>
      <c r="G9" s="98">
        <f>VLOOKUP(C9,DG!$A$5:$E$8,5,0)</f>
        <v>1153846</v>
      </c>
      <c r="H9" s="98">
        <f t="shared" si="0"/>
        <v>14999998</v>
      </c>
      <c r="I9" s="114"/>
    </row>
    <row r="10" spans="1:9" x14ac:dyDescent="0.25">
      <c r="A10" s="58" t="s">
        <v>60</v>
      </c>
      <c r="B10" s="59"/>
      <c r="C10" s="60"/>
      <c r="D10" s="61"/>
      <c r="E10" s="62"/>
      <c r="F10" s="63"/>
      <c r="G10" s="64"/>
      <c r="H10" s="64"/>
      <c r="I10" s="115"/>
    </row>
    <row r="11" spans="1:9" s="42" customFormat="1" ht="22.5" customHeight="1" x14ac:dyDescent="0.25">
      <c r="A11" s="36"/>
      <c r="B11" s="37" t="s">
        <v>45</v>
      </c>
      <c r="C11" s="33"/>
      <c r="D11" s="33"/>
      <c r="E11" s="38"/>
      <c r="F11" s="39"/>
      <c r="G11" s="34"/>
      <c r="H11" s="40">
        <f>SUM(H4:H9)</f>
        <v>130961557</v>
      </c>
      <c r="I11" s="41"/>
    </row>
    <row r="12" spans="1:9" x14ac:dyDescent="0.25">
      <c r="A12" s="27"/>
    </row>
    <row r="13" spans="1:9" x14ac:dyDescent="0.25">
      <c r="G13" s="29"/>
      <c r="H13" s="44"/>
      <c r="I13" s="19"/>
    </row>
    <row r="14" spans="1:9" x14ac:dyDescent="0.25">
      <c r="B14" s="19"/>
      <c r="C14" s="19"/>
      <c r="D14" s="44"/>
      <c r="E14" s="19"/>
      <c r="F14" s="19"/>
      <c r="G14" s="19"/>
      <c r="H14" s="19"/>
      <c r="I14" s="19"/>
    </row>
  </sheetData>
  <mergeCells count="2">
    <mergeCell ref="A1:I1"/>
    <mergeCell ref="I4:I10"/>
  </mergeCells>
  <phoneticPr fontId="18"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7A06D2-8035-42F0-99E8-949091834D75}">
  <sheetPr>
    <tabColor rgb="FFC00000"/>
  </sheetPr>
  <dimension ref="A1:I11"/>
  <sheetViews>
    <sheetView zoomScaleNormal="100" workbookViewId="0">
      <selection activeCell="E5" sqref="E5"/>
    </sheetView>
  </sheetViews>
  <sheetFormatPr defaultRowHeight="15.75" x14ac:dyDescent="0.25"/>
  <cols>
    <col min="1" max="1" width="4.7109375" style="1" customWidth="1"/>
    <col min="2" max="2" width="29" style="1" customWidth="1"/>
    <col min="3" max="3" width="20.28515625" style="1" customWidth="1"/>
    <col min="4" max="4" width="14.28515625" style="1" customWidth="1"/>
    <col min="5" max="5" width="14.42578125" style="1" customWidth="1"/>
    <col min="6" max="7" width="13.7109375" style="1" customWidth="1"/>
    <col min="8" max="8" width="14.85546875" style="1" customWidth="1"/>
    <col min="9" max="9" width="9.28515625" style="1" customWidth="1"/>
    <col min="10" max="257" width="9.140625" style="1"/>
    <col min="258" max="258" width="4.7109375" style="1" customWidth="1"/>
    <col min="259" max="259" width="15" style="1" customWidth="1"/>
    <col min="260" max="260" width="15.5703125" style="1" customWidth="1"/>
    <col min="261" max="261" width="13.28515625" style="1" customWidth="1"/>
    <col min="262" max="262" width="14.42578125" style="1" customWidth="1"/>
    <col min="263" max="263" width="13" style="1" customWidth="1"/>
    <col min="264" max="264" width="12.7109375" style="1" customWidth="1"/>
    <col min="265" max="265" width="8.28515625" style="1" customWidth="1"/>
    <col min="266" max="513" width="9.140625" style="1"/>
    <col min="514" max="514" width="4.7109375" style="1" customWidth="1"/>
    <col min="515" max="515" width="15" style="1" customWidth="1"/>
    <col min="516" max="516" width="15.5703125" style="1" customWidth="1"/>
    <col min="517" max="517" width="13.28515625" style="1" customWidth="1"/>
    <col min="518" max="518" width="14.42578125" style="1" customWidth="1"/>
    <col min="519" max="519" width="13" style="1" customWidth="1"/>
    <col min="520" max="520" width="12.7109375" style="1" customWidth="1"/>
    <col min="521" max="521" width="8.28515625" style="1" customWidth="1"/>
    <col min="522" max="769" width="9.140625" style="1"/>
    <col min="770" max="770" width="4.7109375" style="1" customWidth="1"/>
    <col min="771" max="771" width="15" style="1" customWidth="1"/>
    <col min="772" max="772" width="15.5703125" style="1" customWidth="1"/>
    <col min="773" max="773" width="13.28515625" style="1" customWidth="1"/>
    <col min="774" max="774" width="14.42578125" style="1" customWidth="1"/>
    <col min="775" max="775" width="13" style="1" customWidth="1"/>
    <col min="776" max="776" width="12.7109375" style="1" customWidth="1"/>
    <col min="777" max="777" width="8.28515625" style="1" customWidth="1"/>
    <col min="778" max="1025" width="9.140625" style="1"/>
    <col min="1026" max="1026" width="4.7109375" style="1" customWidth="1"/>
    <col min="1027" max="1027" width="15" style="1" customWidth="1"/>
    <col min="1028" max="1028" width="15.5703125" style="1" customWidth="1"/>
    <col min="1029" max="1029" width="13.28515625" style="1" customWidth="1"/>
    <col min="1030" max="1030" width="14.42578125" style="1" customWidth="1"/>
    <col min="1031" max="1031" width="13" style="1" customWidth="1"/>
    <col min="1032" max="1032" width="12.7109375" style="1" customWidth="1"/>
    <col min="1033" max="1033" width="8.28515625" style="1" customWidth="1"/>
    <col min="1034" max="1281" width="9.140625" style="1"/>
    <col min="1282" max="1282" width="4.7109375" style="1" customWidth="1"/>
    <col min="1283" max="1283" width="15" style="1" customWidth="1"/>
    <col min="1284" max="1284" width="15.5703125" style="1" customWidth="1"/>
    <col min="1285" max="1285" width="13.28515625" style="1" customWidth="1"/>
    <col min="1286" max="1286" width="14.42578125" style="1" customWidth="1"/>
    <col min="1287" max="1287" width="13" style="1" customWidth="1"/>
    <col min="1288" max="1288" width="12.7109375" style="1" customWidth="1"/>
    <col min="1289" max="1289" width="8.28515625" style="1" customWidth="1"/>
    <col min="1290" max="1537" width="9.140625" style="1"/>
    <col min="1538" max="1538" width="4.7109375" style="1" customWidth="1"/>
    <col min="1539" max="1539" width="15" style="1" customWidth="1"/>
    <col min="1540" max="1540" width="15.5703125" style="1" customWidth="1"/>
    <col min="1541" max="1541" width="13.28515625" style="1" customWidth="1"/>
    <col min="1542" max="1542" width="14.42578125" style="1" customWidth="1"/>
    <col min="1543" max="1543" width="13" style="1" customWidth="1"/>
    <col min="1544" max="1544" width="12.7109375" style="1" customWidth="1"/>
    <col min="1545" max="1545" width="8.28515625" style="1" customWidth="1"/>
    <col min="1546" max="1793" width="9.140625" style="1"/>
    <col min="1794" max="1794" width="4.7109375" style="1" customWidth="1"/>
    <col min="1795" max="1795" width="15" style="1" customWidth="1"/>
    <col min="1796" max="1796" width="15.5703125" style="1" customWidth="1"/>
    <col min="1797" max="1797" width="13.28515625" style="1" customWidth="1"/>
    <col min="1798" max="1798" width="14.42578125" style="1" customWidth="1"/>
    <col min="1799" max="1799" width="13" style="1" customWidth="1"/>
    <col min="1800" max="1800" width="12.7109375" style="1" customWidth="1"/>
    <col min="1801" max="1801" width="8.28515625" style="1" customWidth="1"/>
    <col min="1802" max="2049" width="9.140625" style="1"/>
    <col min="2050" max="2050" width="4.7109375" style="1" customWidth="1"/>
    <col min="2051" max="2051" width="15" style="1" customWidth="1"/>
    <col min="2052" max="2052" width="15.5703125" style="1" customWidth="1"/>
    <col min="2053" max="2053" width="13.28515625" style="1" customWidth="1"/>
    <col min="2054" max="2054" width="14.42578125" style="1" customWidth="1"/>
    <col min="2055" max="2055" width="13" style="1" customWidth="1"/>
    <col min="2056" max="2056" width="12.7109375" style="1" customWidth="1"/>
    <col min="2057" max="2057" width="8.28515625" style="1" customWidth="1"/>
    <col min="2058" max="2305" width="9.140625" style="1"/>
    <col min="2306" max="2306" width="4.7109375" style="1" customWidth="1"/>
    <col min="2307" max="2307" width="15" style="1" customWidth="1"/>
    <col min="2308" max="2308" width="15.5703125" style="1" customWidth="1"/>
    <col min="2309" max="2309" width="13.28515625" style="1" customWidth="1"/>
    <col min="2310" max="2310" width="14.42578125" style="1" customWidth="1"/>
    <col min="2311" max="2311" width="13" style="1" customWidth="1"/>
    <col min="2312" max="2312" width="12.7109375" style="1" customWidth="1"/>
    <col min="2313" max="2313" width="8.28515625" style="1" customWidth="1"/>
    <col min="2314" max="2561" width="9.140625" style="1"/>
    <col min="2562" max="2562" width="4.7109375" style="1" customWidth="1"/>
    <col min="2563" max="2563" width="15" style="1" customWidth="1"/>
    <col min="2564" max="2564" width="15.5703125" style="1" customWidth="1"/>
    <col min="2565" max="2565" width="13.28515625" style="1" customWidth="1"/>
    <col min="2566" max="2566" width="14.42578125" style="1" customWidth="1"/>
    <col min="2567" max="2567" width="13" style="1" customWidth="1"/>
    <col min="2568" max="2568" width="12.7109375" style="1" customWidth="1"/>
    <col min="2569" max="2569" width="8.28515625" style="1" customWidth="1"/>
    <col min="2570" max="2817" width="9.140625" style="1"/>
    <col min="2818" max="2818" width="4.7109375" style="1" customWidth="1"/>
    <col min="2819" max="2819" width="15" style="1" customWidth="1"/>
    <col min="2820" max="2820" width="15.5703125" style="1" customWidth="1"/>
    <col min="2821" max="2821" width="13.28515625" style="1" customWidth="1"/>
    <col min="2822" max="2822" width="14.42578125" style="1" customWidth="1"/>
    <col min="2823" max="2823" width="13" style="1" customWidth="1"/>
    <col min="2824" max="2824" width="12.7109375" style="1" customWidth="1"/>
    <col min="2825" max="2825" width="8.28515625" style="1" customWidth="1"/>
    <col min="2826" max="3073" width="9.140625" style="1"/>
    <col min="3074" max="3074" width="4.7109375" style="1" customWidth="1"/>
    <col min="3075" max="3075" width="15" style="1" customWidth="1"/>
    <col min="3076" max="3076" width="15.5703125" style="1" customWidth="1"/>
    <col min="3077" max="3077" width="13.28515625" style="1" customWidth="1"/>
    <col min="3078" max="3078" width="14.42578125" style="1" customWidth="1"/>
    <col min="3079" max="3079" width="13" style="1" customWidth="1"/>
    <col min="3080" max="3080" width="12.7109375" style="1" customWidth="1"/>
    <col min="3081" max="3081" width="8.28515625" style="1" customWidth="1"/>
    <col min="3082" max="3329" width="9.140625" style="1"/>
    <col min="3330" max="3330" width="4.7109375" style="1" customWidth="1"/>
    <col min="3331" max="3331" width="15" style="1" customWidth="1"/>
    <col min="3332" max="3332" width="15.5703125" style="1" customWidth="1"/>
    <col min="3333" max="3333" width="13.28515625" style="1" customWidth="1"/>
    <col min="3334" max="3334" width="14.42578125" style="1" customWidth="1"/>
    <col min="3335" max="3335" width="13" style="1" customWidth="1"/>
    <col min="3336" max="3336" width="12.7109375" style="1" customWidth="1"/>
    <col min="3337" max="3337" width="8.28515625" style="1" customWidth="1"/>
    <col min="3338" max="3585" width="9.140625" style="1"/>
    <col min="3586" max="3586" width="4.7109375" style="1" customWidth="1"/>
    <col min="3587" max="3587" width="15" style="1" customWidth="1"/>
    <col min="3588" max="3588" width="15.5703125" style="1" customWidth="1"/>
    <col min="3589" max="3589" width="13.28515625" style="1" customWidth="1"/>
    <col min="3590" max="3590" width="14.42578125" style="1" customWidth="1"/>
    <col min="3591" max="3591" width="13" style="1" customWidth="1"/>
    <col min="3592" max="3592" width="12.7109375" style="1" customWidth="1"/>
    <col min="3593" max="3593" width="8.28515625" style="1" customWidth="1"/>
    <col min="3594" max="3841" width="9.140625" style="1"/>
    <col min="3842" max="3842" width="4.7109375" style="1" customWidth="1"/>
    <col min="3843" max="3843" width="15" style="1" customWidth="1"/>
    <col min="3844" max="3844" width="15.5703125" style="1" customWidth="1"/>
    <col min="3845" max="3845" width="13.28515625" style="1" customWidth="1"/>
    <col min="3846" max="3846" width="14.42578125" style="1" customWidth="1"/>
    <col min="3847" max="3847" width="13" style="1" customWidth="1"/>
    <col min="3848" max="3848" width="12.7109375" style="1" customWidth="1"/>
    <col min="3849" max="3849" width="8.28515625" style="1" customWidth="1"/>
    <col min="3850" max="4097" width="9.140625" style="1"/>
    <col min="4098" max="4098" width="4.7109375" style="1" customWidth="1"/>
    <col min="4099" max="4099" width="15" style="1" customWidth="1"/>
    <col min="4100" max="4100" width="15.5703125" style="1" customWidth="1"/>
    <col min="4101" max="4101" width="13.28515625" style="1" customWidth="1"/>
    <col min="4102" max="4102" width="14.42578125" style="1" customWidth="1"/>
    <col min="4103" max="4103" width="13" style="1" customWidth="1"/>
    <col min="4104" max="4104" width="12.7109375" style="1" customWidth="1"/>
    <col min="4105" max="4105" width="8.28515625" style="1" customWidth="1"/>
    <col min="4106" max="4353" width="9.140625" style="1"/>
    <col min="4354" max="4354" width="4.7109375" style="1" customWidth="1"/>
    <col min="4355" max="4355" width="15" style="1" customWidth="1"/>
    <col min="4356" max="4356" width="15.5703125" style="1" customWidth="1"/>
    <col min="4357" max="4357" width="13.28515625" style="1" customWidth="1"/>
    <col min="4358" max="4358" width="14.42578125" style="1" customWidth="1"/>
    <col min="4359" max="4359" width="13" style="1" customWidth="1"/>
    <col min="4360" max="4360" width="12.7109375" style="1" customWidth="1"/>
    <col min="4361" max="4361" width="8.28515625" style="1" customWidth="1"/>
    <col min="4362" max="4609" width="9.140625" style="1"/>
    <col min="4610" max="4610" width="4.7109375" style="1" customWidth="1"/>
    <col min="4611" max="4611" width="15" style="1" customWidth="1"/>
    <col min="4612" max="4612" width="15.5703125" style="1" customWidth="1"/>
    <col min="4613" max="4613" width="13.28515625" style="1" customWidth="1"/>
    <col min="4614" max="4614" width="14.42578125" style="1" customWidth="1"/>
    <col min="4615" max="4615" width="13" style="1" customWidth="1"/>
    <col min="4616" max="4616" width="12.7109375" style="1" customWidth="1"/>
    <col min="4617" max="4617" width="8.28515625" style="1" customWidth="1"/>
    <col min="4618" max="4865" width="9.140625" style="1"/>
    <col min="4866" max="4866" width="4.7109375" style="1" customWidth="1"/>
    <col min="4867" max="4867" width="15" style="1" customWidth="1"/>
    <col min="4868" max="4868" width="15.5703125" style="1" customWidth="1"/>
    <col min="4869" max="4869" width="13.28515625" style="1" customWidth="1"/>
    <col min="4870" max="4870" width="14.42578125" style="1" customWidth="1"/>
    <col min="4871" max="4871" width="13" style="1" customWidth="1"/>
    <col min="4872" max="4872" width="12.7109375" style="1" customWidth="1"/>
    <col min="4873" max="4873" width="8.28515625" style="1" customWidth="1"/>
    <col min="4874" max="5121" width="9.140625" style="1"/>
    <col min="5122" max="5122" width="4.7109375" style="1" customWidth="1"/>
    <col min="5123" max="5123" width="15" style="1" customWidth="1"/>
    <col min="5124" max="5124" width="15.5703125" style="1" customWidth="1"/>
    <col min="5125" max="5125" width="13.28515625" style="1" customWidth="1"/>
    <col min="5126" max="5126" width="14.42578125" style="1" customWidth="1"/>
    <col min="5127" max="5127" width="13" style="1" customWidth="1"/>
    <col min="5128" max="5128" width="12.7109375" style="1" customWidth="1"/>
    <col min="5129" max="5129" width="8.28515625" style="1" customWidth="1"/>
    <col min="5130" max="5377" width="9.140625" style="1"/>
    <col min="5378" max="5378" width="4.7109375" style="1" customWidth="1"/>
    <col min="5379" max="5379" width="15" style="1" customWidth="1"/>
    <col min="5380" max="5380" width="15.5703125" style="1" customWidth="1"/>
    <col min="5381" max="5381" width="13.28515625" style="1" customWidth="1"/>
    <col min="5382" max="5382" width="14.42578125" style="1" customWidth="1"/>
    <col min="5383" max="5383" width="13" style="1" customWidth="1"/>
    <col min="5384" max="5384" width="12.7109375" style="1" customWidth="1"/>
    <col min="5385" max="5385" width="8.28515625" style="1" customWidth="1"/>
    <col min="5386" max="5633" width="9.140625" style="1"/>
    <col min="5634" max="5634" width="4.7109375" style="1" customWidth="1"/>
    <col min="5635" max="5635" width="15" style="1" customWidth="1"/>
    <col min="5636" max="5636" width="15.5703125" style="1" customWidth="1"/>
    <col min="5637" max="5637" width="13.28515625" style="1" customWidth="1"/>
    <col min="5638" max="5638" width="14.42578125" style="1" customWidth="1"/>
    <col min="5639" max="5639" width="13" style="1" customWidth="1"/>
    <col min="5640" max="5640" width="12.7109375" style="1" customWidth="1"/>
    <col min="5641" max="5641" width="8.28515625" style="1" customWidth="1"/>
    <col min="5642" max="5889" width="9.140625" style="1"/>
    <col min="5890" max="5890" width="4.7109375" style="1" customWidth="1"/>
    <col min="5891" max="5891" width="15" style="1" customWidth="1"/>
    <col min="5892" max="5892" width="15.5703125" style="1" customWidth="1"/>
    <col min="5893" max="5893" width="13.28515625" style="1" customWidth="1"/>
    <col min="5894" max="5894" width="14.42578125" style="1" customWidth="1"/>
    <col min="5895" max="5895" width="13" style="1" customWidth="1"/>
    <col min="5896" max="5896" width="12.7109375" style="1" customWidth="1"/>
    <col min="5897" max="5897" width="8.28515625" style="1" customWidth="1"/>
    <col min="5898" max="6145" width="9.140625" style="1"/>
    <col min="6146" max="6146" width="4.7109375" style="1" customWidth="1"/>
    <col min="6147" max="6147" width="15" style="1" customWidth="1"/>
    <col min="6148" max="6148" width="15.5703125" style="1" customWidth="1"/>
    <col min="6149" max="6149" width="13.28515625" style="1" customWidth="1"/>
    <col min="6150" max="6150" width="14.42578125" style="1" customWidth="1"/>
    <col min="6151" max="6151" width="13" style="1" customWidth="1"/>
    <col min="6152" max="6152" width="12.7109375" style="1" customWidth="1"/>
    <col min="6153" max="6153" width="8.28515625" style="1" customWidth="1"/>
    <col min="6154" max="6401" width="9.140625" style="1"/>
    <col min="6402" max="6402" width="4.7109375" style="1" customWidth="1"/>
    <col min="6403" max="6403" width="15" style="1" customWidth="1"/>
    <col min="6404" max="6404" width="15.5703125" style="1" customWidth="1"/>
    <col min="6405" max="6405" width="13.28515625" style="1" customWidth="1"/>
    <col min="6406" max="6406" width="14.42578125" style="1" customWidth="1"/>
    <col min="6407" max="6407" width="13" style="1" customWidth="1"/>
    <col min="6408" max="6408" width="12.7109375" style="1" customWidth="1"/>
    <col min="6409" max="6409" width="8.28515625" style="1" customWidth="1"/>
    <col min="6410" max="6657" width="9.140625" style="1"/>
    <col min="6658" max="6658" width="4.7109375" style="1" customWidth="1"/>
    <col min="6659" max="6659" width="15" style="1" customWidth="1"/>
    <col min="6660" max="6660" width="15.5703125" style="1" customWidth="1"/>
    <col min="6661" max="6661" width="13.28515625" style="1" customWidth="1"/>
    <col min="6662" max="6662" width="14.42578125" style="1" customWidth="1"/>
    <col min="6663" max="6663" width="13" style="1" customWidth="1"/>
    <col min="6664" max="6664" width="12.7109375" style="1" customWidth="1"/>
    <col min="6665" max="6665" width="8.28515625" style="1" customWidth="1"/>
    <col min="6666" max="6913" width="9.140625" style="1"/>
    <col min="6914" max="6914" width="4.7109375" style="1" customWidth="1"/>
    <col min="6915" max="6915" width="15" style="1" customWidth="1"/>
    <col min="6916" max="6916" width="15.5703125" style="1" customWidth="1"/>
    <col min="6917" max="6917" width="13.28515625" style="1" customWidth="1"/>
    <col min="6918" max="6918" width="14.42578125" style="1" customWidth="1"/>
    <col min="6919" max="6919" width="13" style="1" customWidth="1"/>
    <col min="6920" max="6920" width="12.7109375" style="1" customWidth="1"/>
    <col min="6921" max="6921" width="8.28515625" style="1" customWidth="1"/>
    <col min="6922" max="7169" width="9.140625" style="1"/>
    <col min="7170" max="7170" width="4.7109375" style="1" customWidth="1"/>
    <col min="7171" max="7171" width="15" style="1" customWidth="1"/>
    <col min="7172" max="7172" width="15.5703125" style="1" customWidth="1"/>
    <col min="7173" max="7173" width="13.28515625" style="1" customWidth="1"/>
    <col min="7174" max="7174" width="14.42578125" style="1" customWidth="1"/>
    <col min="7175" max="7175" width="13" style="1" customWidth="1"/>
    <col min="7176" max="7176" width="12.7109375" style="1" customWidth="1"/>
    <col min="7177" max="7177" width="8.28515625" style="1" customWidth="1"/>
    <col min="7178" max="7425" width="9.140625" style="1"/>
    <col min="7426" max="7426" width="4.7109375" style="1" customWidth="1"/>
    <col min="7427" max="7427" width="15" style="1" customWidth="1"/>
    <col min="7428" max="7428" width="15.5703125" style="1" customWidth="1"/>
    <col min="7429" max="7429" width="13.28515625" style="1" customWidth="1"/>
    <col min="7430" max="7430" width="14.42578125" style="1" customWidth="1"/>
    <col min="7431" max="7431" width="13" style="1" customWidth="1"/>
    <col min="7432" max="7432" width="12.7109375" style="1" customWidth="1"/>
    <col min="7433" max="7433" width="8.28515625" style="1" customWidth="1"/>
    <col min="7434" max="7681" width="9.140625" style="1"/>
    <col min="7682" max="7682" width="4.7109375" style="1" customWidth="1"/>
    <col min="7683" max="7683" width="15" style="1" customWidth="1"/>
    <col min="7684" max="7684" width="15.5703125" style="1" customWidth="1"/>
    <col min="7685" max="7685" width="13.28515625" style="1" customWidth="1"/>
    <col min="7686" max="7686" width="14.42578125" style="1" customWidth="1"/>
    <col min="7687" max="7687" width="13" style="1" customWidth="1"/>
    <col min="7688" max="7688" width="12.7109375" style="1" customWidth="1"/>
    <col min="7689" max="7689" width="8.28515625" style="1" customWidth="1"/>
    <col min="7690" max="7937" width="9.140625" style="1"/>
    <col min="7938" max="7938" width="4.7109375" style="1" customWidth="1"/>
    <col min="7939" max="7939" width="15" style="1" customWidth="1"/>
    <col min="7940" max="7940" width="15.5703125" style="1" customWidth="1"/>
    <col min="7941" max="7941" width="13.28515625" style="1" customWidth="1"/>
    <col min="7942" max="7942" width="14.42578125" style="1" customWidth="1"/>
    <col min="7943" max="7943" width="13" style="1" customWidth="1"/>
    <col min="7944" max="7944" width="12.7109375" style="1" customWidth="1"/>
    <col min="7945" max="7945" width="8.28515625" style="1" customWidth="1"/>
    <col min="7946" max="8193" width="9.140625" style="1"/>
    <col min="8194" max="8194" width="4.7109375" style="1" customWidth="1"/>
    <col min="8195" max="8195" width="15" style="1" customWidth="1"/>
    <col min="8196" max="8196" width="15.5703125" style="1" customWidth="1"/>
    <col min="8197" max="8197" width="13.28515625" style="1" customWidth="1"/>
    <col min="8198" max="8198" width="14.42578125" style="1" customWidth="1"/>
    <col min="8199" max="8199" width="13" style="1" customWidth="1"/>
    <col min="8200" max="8200" width="12.7109375" style="1" customWidth="1"/>
    <col min="8201" max="8201" width="8.28515625" style="1" customWidth="1"/>
    <col min="8202" max="8449" width="9.140625" style="1"/>
    <col min="8450" max="8450" width="4.7109375" style="1" customWidth="1"/>
    <col min="8451" max="8451" width="15" style="1" customWidth="1"/>
    <col min="8452" max="8452" width="15.5703125" style="1" customWidth="1"/>
    <col min="8453" max="8453" width="13.28515625" style="1" customWidth="1"/>
    <col min="8454" max="8454" width="14.42578125" style="1" customWidth="1"/>
    <col min="8455" max="8455" width="13" style="1" customWidth="1"/>
    <col min="8456" max="8456" width="12.7109375" style="1" customWidth="1"/>
    <col min="8457" max="8457" width="8.28515625" style="1" customWidth="1"/>
    <col min="8458" max="8705" width="9.140625" style="1"/>
    <col min="8706" max="8706" width="4.7109375" style="1" customWidth="1"/>
    <col min="8707" max="8707" width="15" style="1" customWidth="1"/>
    <col min="8708" max="8708" width="15.5703125" style="1" customWidth="1"/>
    <col min="8709" max="8709" width="13.28515625" style="1" customWidth="1"/>
    <col min="8710" max="8710" width="14.42578125" style="1" customWidth="1"/>
    <col min="8711" max="8711" width="13" style="1" customWidth="1"/>
    <col min="8712" max="8712" width="12.7109375" style="1" customWidth="1"/>
    <col min="8713" max="8713" width="8.28515625" style="1" customWidth="1"/>
    <col min="8714" max="8961" width="9.140625" style="1"/>
    <col min="8962" max="8962" width="4.7109375" style="1" customWidth="1"/>
    <col min="8963" max="8963" width="15" style="1" customWidth="1"/>
    <col min="8964" max="8964" width="15.5703125" style="1" customWidth="1"/>
    <col min="8965" max="8965" width="13.28515625" style="1" customWidth="1"/>
    <col min="8966" max="8966" width="14.42578125" style="1" customWidth="1"/>
    <col min="8967" max="8967" width="13" style="1" customWidth="1"/>
    <col min="8968" max="8968" width="12.7109375" style="1" customWidth="1"/>
    <col min="8969" max="8969" width="8.28515625" style="1" customWidth="1"/>
    <col min="8970" max="9217" width="9.140625" style="1"/>
    <col min="9218" max="9218" width="4.7109375" style="1" customWidth="1"/>
    <col min="9219" max="9219" width="15" style="1" customWidth="1"/>
    <col min="9220" max="9220" width="15.5703125" style="1" customWidth="1"/>
    <col min="9221" max="9221" width="13.28515625" style="1" customWidth="1"/>
    <col min="9222" max="9222" width="14.42578125" style="1" customWidth="1"/>
    <col min="9223" max="9223" width="13" style="1" customWidth="1"/>
    <col min="9224" max="9224" width="12.7109375" style="1" customWidth="1"/>
    <col min="9225" max="9225" width="8.28515625" style="1" customWidth="1"/>
    <col min="9226" max="9473" width="9.140625" style="1"/>
    <col min="9474" max="9474" width="4.7109375" style="1" customWidth="1"/>
    <col min="9475" max="9475" width="15" style="1" customWidth="1"/>
    <col min="9476" max="9476" width="15.5703125" style="1" customWidth="1"/>
    <col min="9477" max="9477" width="13.28515625" style="1" customWidth="1"/>
    <col min="9478" max="9478" width="14.42578125" style="1" customWidth="1"/>
    <col min="9479" max="9479" width="13" style="1" customWidth="1"/>
    <col min="9480" max="9480" width="12.7109375" style="1" customWidth="1"/>
    <col min="9481" max="9481" width="8.28515625" style="1" customWidth="1"/>
    <col min="9482" max="9729" width="9.140625" style="1"/>
    <col min="9730" max="9730" width="4.7109375" style="1" customWidth="1"/>
    <col min="9731" max="9731" width="15" style="1" customWidth="1"/>
    <col min="9732" max="9732" width="15.5703125" style="1" customWidth="1"/>
    <col min="9733" max="9733" width="13.28515625" style="1" customWidth="1"/>
    <col min="9734" max="9734" width="14.42578125" style="1" customWidth="1"/>
    <col min="9735" max="9735" width="13" style="1" customWidth="1"/>
    <col min="9736" max="9736" width="12.7109375" style="1" customWidth="1"/>
    <col min="9737" max="9737" width="8.28515625" style="1" customWidth="1"/>
    <col min="9738" max="9985" width="9.140625" style="1"/>
    <col min="9986" max="9986" width="4.7109375" style="1" customWidth="1"/>
    <col min="9987" max="9987" width="15" style="1" customWidth="1"/>
    <col min="9988" max="9988" width="15.5703125" style="1" customWidth="1"/>
    <col min="9989" max="9989" width="13.28515625" style="1" customWidth="1"/>
    <col min="9990" max="9990" width="14.42578125" style="1" customWidth="1"/>
    <col min="9991" max="9991" width="13" style="1" customWidth="1"/>
    <col min="9992" max="9992" width="12.7109375" style="1" customWidth="1"/>
    <col min="9993" max="9993" width="8.28515625" style="1" customWidth="1"/>
    <col min="9994" max="10241" width="9.140625" style="1"/>
    <col min="10242" max="10242" width="4.7109375" style="1" customWidth="1"/>
    <col min="10243" max="10243" width="15" style="1" customWidth="1"/>
    <col min="10244" max="10244" width="15.5703125" style="1" customWidth="1"/>
    <col min="10245" max="10245" width="13.28515625" style="1" customWidth="1"/>
    <col min="10246" max="10246" width="14.42578125" style="1" customWidth="1"/>
    <col min="10247" max="10247" width="13" style="1" customWidth="1"/>
    <col min="10248" max="10248" width="12.7109375" style="1" customWidth="1"/>
    <col min="10249" max="10249" width="8.28515625" style="1" customWidth="1"/>
    <col min="10250" max="10497" width="9.140625" style="1"/>
    <col min="10498" max="10498" width="4.7109375" style="1" customWidth="1"/>
    <col min="10499" max="10499" width="15" style="1" customWidth="1"/>
    <col min="10500" max="10500" width="15.5703125" style="1" customWidth="1"/>
    <col min="10501" max="10501" width="13.28515625" style="1" customWidth="1"/>
    <col min="10502" max="10502" width="14.42578125" style="1" customWidth="1"/>
    <col min="10503" max="10503" width="13" style="1" customWidth="1"/>
    <col min="10504" max="10504" width="12.7109375" style="1" customWidth="1"/>
    <col min="10505" max="10505" width="8.28515625" style="1" customWidth="1"/>
    <col min="10506" max="10753" width="9.140625" style="1"/>
    <col min="10754" max="10754" width="4.7109375" style="1" customWidth="1"/>
    <col min="10755" max="10755" width="15" style="1" customWidth="1"/>
    <col min="10756" max="10756" width="15.5703125" style="1" customWidth="1"/>
    <col min="10757" max="10757" width="13.28515625" style="1" customWidth="1"/>
    <col min="10758" max="10758" width="14.42578125" style="1" customWidth="1"/>
    <col min="10759" max="10759" width="13" style="1" customWidth="1"/>
    <col min="10760" max="10760" width="12.7109375" style="1" customWidth="1"/>
    <col min="10761" max="10761" width="8.28515625" style="1" customWidth="1"/>
    <col min="10762" max="11009" width="9.140625" style="1"/>
    <col min="11010" max="11010" width="4.7109375" style="1" customWidth="1"/>
    <col min="11011" max="11011" width="15" style="1" customWidth="1"/>
    <col min="11012" max="11012" width="15.5703125" style="1" customWidth="1"/>
    <col min="11013" max="11013" width="13.28515625" style="1" customWidth="1"/>
    <col min="11014" max="11014" width="14.42578125" style="1" customWidth="1"/>
    <col min="11015" max="11015" width="13" style="1" customWidth="1"/>
    <col min="11016" max="11016" width="12.7109375" style="1" customWidth="1"/>
    <col min="11017" max="11017" width="8.28515625" style="1" customWidth="1"/>
    <col min="11018" max="11265" width="9.140625" style="1"/>
    <col min="11266" max="11266" width="4.7109375" style="1" customWidth="1"/>
    <col min="11267" max="11267" width="15" style="1" customWidth="1"/>
    <col min="11268" max="11268" width="15.5703125" style="1" customWidth="1"/>
    <col min="11269" max="11269" width="13.28515625" style="1" customWidth="1"/>
    <col min="11270" max="11270" width="14.42578125" style="1" customWidth="1"/>
    <col min="11271" max="11271" width="13" style="1" customWidth="1"/>
    <col min="11272" max="11272" width="12.7109375" style="1" customWidth="1"/>
    <col min="11273" max="11273" width="8.28515625" style="1" customWidth="1"/>
    <col min="11274" max="11521" width="9.140625" style="1"/>
    <col min="11522" max="11522" width="4.7109375" style="1" customWidth="1"/>
    <col min="11523" max="11523" width="15" style="1" customWidth="1"/>
    <col min="11524" max="11524" width="15.5703125" style="1" customWidth="1"/>
    <col min="11525" max="11525" width="13.28515625" style="1" customWidth="1"/>
    <col min="11526" max="11526" width="14.42578125" style="1" customWidth="1"/>
    <col min="11527" max="11527" width="13" style="1" customWidth="1"/>
    <col min="11528" max="11528" width="12.7109375" style="1" customWidth="1"/>
    <col min="11529" max="11529" width="8.28515625" style="1" customWidth="1"/>
    <col min="11530" max="11777" width="9.140625" style="1"/>
    <col min="11778" max="11778" width="4.7109375" style="1" customWidth="1"/>
    <col min="11779" max="11779" width="15" style="1" customWidth="1"/>
    <col min="11780" max="11780" width="15.5703125" style="1" customWidth="1"/>
    <col min="11781" max="11781" width="13.28515625" style="1" customWidth="1"/>
    <col min="11782" max="11782" width="14.42578125" style="1" customWidth="1"/>
    <col min="11783" max="11783" width="13" style="1" customWidth="1"/>
    <col min="11784" max="11784" width="12.7109375" style="1" customWidth="1"/>
    <col min="11785" max="11785" width="8.28515625" style="1" customWidth="1"/>
    <col min="11786" max="12033" width="9.140625" style="1"/>
    <col min="12034" max="12034" width="4.7109375" style="1" customWidth="1"/>
    <col min="12035" max="12035" width="15" style="1" customWidth="1"/>
    <col min="12036" max="12036" width="15.5703125" style="1" customWidth="1"/>
    <col min="12037" max="12037" width="13.28515625" style="1" customWidth="1"/>
    <col min="12038" max="12038" width="14.42578125" style="1" customWidth="1"/>
    <col min="12039" max="12039" width="13" style="1" customWidth="1"/>
    <col min="12040" max="12040" width="12.7109375" style="1" customWidth="1"/>
    <col min="12041" max="12041" width="8.28515625" style="1" customWidth="1"/>
    <col min="12042" max="12289" width="9.140625" style="1"/>
    <col min="12290" max="12290" width="4.7109375" style="1" customWidth="1"/>
    <col min="12291" max="12291" width="15" style="1" customWidth="1"/>
    <col min="12292" max="12292" width="15.5703125" style="1" customWidth="1"/>
    <col min="12293" max="12293" width="13.28515625" style="1" customWidth="1"/>
    <col min="12294" max="12294" width="14.42578125" style="1" customWidth="1"/>
    <col min="12295" max="12295" width="13" style="1" customWidth="1"/>
    <col min="12296" max="12296" width="12.7109375" style="1" customWidth="1"/>
    <col min="12297" max="12297" width="8.28515625" style="1" customWidth="1"/>
    <col min="12298" max="12545" width="9.140625" style="1"/>
    <col min="12546" max="12546" width="4.7109375" style="1" customWidth="1"/>
    <col min="12547" max="12547" width="15" style="1" customWidth="1"/>
    <col min="12548" max="12548" width="15.5703125" style="1" customWidth="1"/>
    <col min="12549" max="12549" width="13.28515625" style="1" customWidth="1"/>
    <col min="12550" max="12550" width="14.42578125" style="1" customWidth="1"/>
    <col min="12551" max="12551" width="13" style="1" customWidth="1"/>
    <col min="12552" max="12552" width="12.7109375" style="1" customWidth="1"/>
    <col min="12553" max="12553" width="8.28515625" style="1" customWidth="1"/>
    <col min="12554" max="12801" width="9.140625" style="1"/>
    <col min="12802" max="12802" width="4.7109375" style="1" customWidth="1"/>
    <col min="12803" max="12803" width="15" style="1" customWidth="1"/>
    <col min="12804" max="12804" width="15.5703125" style="1" customWidth="1"/>
    <col min="12805" max="12805" width="13.28515625" style="1" customWidth="1"/>
    <col min="12806" max="12806" width="14.42578125" style="1" customWidth="1"/>
    <col min="12807" max="12807" width="13" style="1" customWidth="1"/>
    <col min="12808" max="12808" width="12.7109375" style="1" customWidth="1"/>
    <col min="12809" max="12809" width="8.28515625" style="1" customWidth="1"/>
    <col min="12810" max="13057" width="9.140625" style="1"/>
    <col min="13058" max="13058" width="4.7109375" style="1" customWidth="1"/>
    <col min="13059" max="13059" width="15" style="1" customWidth="1"/>
    <col min="13060" max="13060" width="15.5703125" style="1" customWidth="1"/>
    <col min="13061" max="13061" width="13.28515625" style="1" customWidth="1"/>
    <col min="13062" max="13062" width="14.42578125" style="1" customWidth="1"/>
    <col min="13063" max="13063" width="13" style="1" customWidth="1"/>
    <col min="13064" max="13064" width="12.7109375" style="1" customWidth="1"/>
    <col min="13065" max="13065" width="8.28515625" style="1" customWidth="1"/>
    <col min="13066" max="13313" width="9.140625" style="1"/>
    <col min="13314" max="13314" width="4.7109375" style="1" customWidth="1"/>
    <col min="13315" max="13315" width="15" style="1" customWidth="1"/>
    <col min="13316" max="13316" width="15.5703125" style="1" customWidth="1"/>
    <col min="13317" max="13317" width="13.28515625" style="1" customWidth="1"/>
    <col min="13318" max="13318" width="14.42578125" style="1" customWidth="1"/>
    <col min="13319" max="13319" width="13" style="1" customWidth="1"/>
    <col min="13320" max="13320" width="12.7109375" style="1" customWidth="1"/>
    <col min="13321" max="13321" width="8.28515625" style="1" customWidth="1"/>
    <col min="13322" max="13569" width="9.140625" style="1"/>
    <col min="13570" max="13570" width="4.7109375" style="1" customWidth="1"/>
    <col min="13571" max="13571" width="15" style="1" customWidth="1"/>
    <col min="13572" max="13572" width="15.5703125" style="1" customWidth="1"/>
    <col min="13573" max="13573" width="13.28515625" style="1" customWidth="1"/>
    <col min="13574" max="13574" width="14.42578125" style="1" customWidth="1"/>
    <col min="13575" max="13575" width="13" style="1" customWidth="1"/>
    <col min="13576" max="13576" width="12.7109375" style="1" customWidth="1"/>
    <col min="13577" max="13577" width="8.28515625" style="1" customWidth="1"/>
    <col min="13578" max="13825" width="9.140625" style="1"/>
    <col min="13826" max="13826" width="4.7109375" style="1" customWidth="1"/>
    <col min="13827" max="13827" width="15" style="1" customWidth="1"/>
    <col min="13828" max="13828" width="15.5703125" style="1" customWidth="1"/>
    <col min="13829" max="13829" width="13.28515625" style="1" customWidth="1"/>
    <col min="13830" max="13830" width="14.42578125" style="1" customWidth="1"/>
    <col min="13831" max="13831" width="13" style="1" customWidth="1"/>
    <col min="13832" max="13832" width="12.7109375" style="1" customWidth="1"/>
    <col min="13833" max="13833" width="8.28515625" style="1" customWidth="1"/>
    <col min="13834" max="14081" width="9.140625" style="1"/>
    <col min="14082" max="14082" width="4.7109375" style="1" customWidth="1"/>
    <col min="14083" max="14083" width="15" style="1" customWidth="1"/>
    <col min="14084" max="14084" width="15.5703125" style="1" customWidth="1"/>
    <col min="14085" max="14085" width="13.28515625" style="1" customWidth="1"/>
    <col min="14086" max="14086" width="14.42578125" style="1" customWidth="1"/>
    <col min="14087" max="14087" width="13" style="1" customWidth="1"/>
    <col min="14088" max="14088" width="12.7109375" style="1" customWidth="1"/>
    <col min="14089" max="14089" width="8.28515625" style="1" customWidth="1"/>
    <col min="14090" max="14337" width="9.140625" style="1"/>
    <col min="14338" max="14338" width="4.7109375" style="1" customWidth="1"/>
    <col min="14339" max="14339" width="15" style="1" customWidth="1"/>
    <col min="14340" max="14340" width="15.5703125" style="1" customWidth="1"/>
    <col min="14341" max="14341" width="13.28515625" style="1" customWidth="1"/>
    <col min="14342" max="14342" width="14.42578125" style="1" customWidth="1"/>
    <col min="14343" max="14343" width="13" style="1" customWidth="1"/>
    <col min="14344" max="14344" width="12.7109375" style="1" customWidth="1"/>
    <col min="14345" max="14345" width="8.28515625" style="1" customWidth="1"/>
    <col min="14346" max="14593" width="9.140625" style="1"/>
    <col min="14594" max="14594" width="4.7109375" style="1" customWidth="1"/>
    <col min="14595" max="14595" width="15" style="1" customWidth="1"/>
    <col min="14596" max="14596" width="15.5703125" style="1" customWidth="1"/>
    <col min="14597" max="14597" width="13.28515625" style="1" customWidth="1"/>
    <col min="14598" max="14598" width="14.42578125" style="1" customWidth="1"/>
    <col min="14599" max="14599" width="13" style="1" customWidth="1"/>
    <col min="14600" max="14600" width="12.7109375" style="1" customWidth="1"/>
    <col min="14601" max="14601" width="8.28515625" style="1" customWidth="1"/>
    <col min="14602" max="14849" width="9.140625" style="1"/>
    <col min="14850" max="14850" width="4.7109375" style="1" customWidth="1"/>
    <col min="14851" max="14851" width="15" style="1" customWidth="1"/>
    <col min="14852" max="14852" width="15.5703125" style="1" customWidth="1"/>
    <col min="14853" max="14853" width="13.28515625" style="1" customWidth="1"/>
    <col min="14854" max="14854" width="14.42578125" style="1" customWidth="1"/>
    <col min="14855" max="14855" width="13" style="1" customWidth="1"/>
    <col min="14856" max="14856" width="12.7109375" style="1" customWidth="1"/>
    <col min="14857" max="14857" width="8.28515625" style="1" customWidth="1"/>
    <col min="14858" max="15105" width="9.140625" style="1"/>
    <col min="15106" max="15106" width="4.7109375" style="1" customWidth="1"/>
    <col min="15107" max="15107" width="15" style="1" customWidth="1"/>
    <col min="15108" max="15108" width="15.5703125" style="1" customWidth="1"/>
    <col min="15109" max="15109" width="13.28515625" style="1" customWidth="1"/>
    <col min="15110" max="15110" width="14.42578125" style="1" customWidth="1"/>
    <col min="15111" max="15111" width="13" style="1" customWidth="1"/>
    <col min="15112" max="15112" width="12.7109375" style="1" customWidth="1"/>
    <col min="15113" max="15113" width="8.28515625" style="1" customWidth="1"/>
    <col min="15114" max="15361" width="9.140625" style="1"/>
    <col min="15362" max="15362" width="4.7109375" style="1" customWidth="1"/>
    <col min="15363" max="15363" width="15" style="1" customWidth="1"/>
    <col min="15364" max="15364" width="15.5703125" style="1" customWidth="1"/>
    <col min="15365" max="15365" width="13.28515625" style="1" customWidth="1"/>
    <col min="15366" max="15366" width="14.42578125" style="1" customWidth="1"/>
    <col min="15367" max="15367" width="13" style="1" customWidth="1"/>
    <col min="15368" max="15368" width="12.7109375" style="1" customWidth="1"/>
    <col min="15369" max="15369" width="8.28515625" style="1" customWidth="1"/>
    <col min="15370" max="15617" width="9.140625" style="1"/>
    <col min="15618" max="15618" width="4.7109375" style="1" customWidth="1"/>
    <col min="15619" max="15619" width="15" style="1" customWidth="1"/>
    <col min="15620" max="15620" width="15.5703125" style="1" customWidth="1"/>
    <col min="15621" max="15621" width="13.28515625" style="1" customWidth="1"/>
    <col min="15622" max="15622" width="14.42578125" style="1" customWidth="1"/>
    <col min="15623" max="15623" width="13" style="1" customWidth="1"/>
    <col min="15624" max="15624" width="12.7109375" style="1" customWidth="1"/>
    <col min="15625" max="15625" width="8.28515625" style="1" customWidth="1"/>
    <col min="15626" max="15873" width="9.140625" style="1"/>
    <col min="15874" max="15874" width="4.7109375" style="1" customWidth="1"/>
    <col min="15875" max="15875" width="15" style="1" customWidth="1"/>
    <col min="15876" max="15876" width="15.5703125" style="1" customWidth="1"/>
    <col min="15877" max="15877" width="13.28515625" style="1" customWidth="1"/>
    <col min="15878" max="15878" width="14.42578125" style="1" customWidth="1"/>
    <col min="15879" max="15879" width="13" style="1" customWidth="1"/>
    <col min="15880" max="15880" width="12.7109375" style="1" customWidth="1"/>
    <col min="15881" max="15881" width="8.28515625" style="1" customWidth="1"/>
    <col min="15882" max="16129" width="9.140625" style="1"/>
    <col min="16130" max="16130" width="4.7109375" style="1" customWidth="1"/>
    <col min="16131" max="16131" width="15" style="1" customWidth="1"/>
    <col min="16132" max="16132" width="15.5703125" style="1" customWidth="1"/>
    <col min="16133" max="16133" width="13.28515625" style="1" customWidth="1"/>
    <col min="16134" max="16134" width="14.42578125" style="1" customWidth="1"/>
    <col min="16135" max="16135" width="13" style="1" customWidth="1"/>
    <col min="16136" max="16136" width="12.7109375" style="1" customWidth="1"/>
    <col min="16137" max="16137" width="8.28515625" style="1" customWidth="1"/>
    <col min="16138" max="16384" width="9.140625" style="1"/>
  </cols>
  <sheetData>
    <row r="1" spans="1:9" ht="24.75" customHeight="1" x14ac:dyDescent="0.25">
      <c r="A1" s="117" t="s">
        <v>67</v>
      </c>
      <c r="B1" s="117"/>
      <c r="C1" s="117"/>
      <c r="D1" s="117"/>
      <c r="E1" s="117"/>
      <c r="F1" s="117"/>
      <c r="G1" s="117"/>
      <c r="H1" s="117"/>
      <c r="I1" s="117"/>
    </row>
    <row r="2" spans="1:9" x14ac:dyDescent="0.25">
      <c r="A2" s="68"/>
      <c r="B2" s="68"/>
      <c r="C2" s="68"/>
      <c r="D2" s="68"/>
      <c r="E2" s="68"/>
      <c r="F2" s="68"/>
      <c r="G2" s="116" t="s">
        <v>56</v>
      </c>
      <c r="H2" s="116"/>
      <c r="I2" s="116"/>
    </row>
    <row r="3" spans="1:9" ht="39.75" customHeight="1" x14ac:dyDescent="0.25">
      <c r="A3" s="49" t="s">
        <v>21</v>
      </c>
      <c r="B3" s="76" t="s">
        <v>63</v>
      </c>
      <c r="C3" s="77" t="s">
        <v>61</v>
      </c>
      <c r="D3" s="77" t="s">
        <v>57</v>
      </c>
      <c r="E3" s="77" t="s">
        <v>58</v>
      </c>
      <c r="F3" s="77" t="s">
        <v>59</v>
      </c>
      <c r="G3" s="77" t="s">
        <v>64</v>
      </c>
      <c r="H3" s="77" t="s">
        <v>65</v>
      </c>
      <c r="I3" s="77" t="s">
        <v>62</v>
      </c>
    </row>
    <row r="4" spans="1:9" x14ac:dyDescent="0.25">
      <c r="A4" s="99">
        <f>BangLuong!A4</f>
        <v>1</v>
      </c>
      <c r="B4" s="100" t="str">
        <f>BangLuong!B4</f>
        <v>Chủ trì</v>
      </c>
      <c r="C4" s="101" t="str">
        <f>BangLuong!D4</f>
        <v>KTS</v>
      </c>
      <c r="D4" s="69">
        <v>1</v>
      </c>
      <c r="E4" s="69">
        <v>1</v>
      </c>
      <c r="F4" s="70">
        <v>4</v>
      </c>
      <c r="G4" s="69">
        <v>5</v>
      </c>
      <c r="H4" s="69"/>
      <c r="I4" s="99">
        <f>SUM(D4:H4)</f>
        <v>11</v>
      </c>
    </row>
    <row r="5" spans="1:9" x14ac:dyDescent="0.25">
      <c r="A5" s="102">
        <f>BangLuong!A5</f>
        <v>2</v>
      </c>
      <c r="B5" s="103" t="str">
        <f>BangLuong!B5</f>
        <v>Chuyên gia 1</v>
      </c>
      <c r="C5" s="104" t="str">
        <f>BangLuong!D5</f>
        <v>KS</v>
      </c>
      <c r="D5" s="71">
        <v>2</v>
      </c>
      <c r="E5" s="71">
        <v>1</v>
      </c>
      <c r="F5" s="72">
        <v>5</v>
      </c>
      <c r="G5" s="71">
        <v>5</v>
      </c>
      <c r="H5" s="71"/>
      <c r="I5" s="102">
        <f t="shared" ref="I5:I10" si="0">SUM(D5:H5)</f>
        <v>13</v>
      </c>
    </row>
    <row r="6" spans="1:9" x14ac:dyDescent="0.25">
      <c r="A6" s="102">
        <f>BangLuong!A6</f>
        <v>3</v>
      </c>
      <c r="B6" s="103" t="str">
        <f>BangLuong!B6</f>
        <v>Chuyên gia 2</v>
      </c>
      <c r="C6" s="104" t="str">
        <f>BangLuong!D6</f>
        <v>KS</v>
      </c>
      <c r="D6" s="71">
        <v>1</v>
      </c>
      <c r="E6" s="71">
        <v>3</v>
      </c>
      <c r="F6" s="72">
        <v>1</v>
      </c>
      <c r="G6" s="71">
        <v>5</v>
      </c>
      <c r="H6" s="71"/>
      <c r="I6" s="102">
        <f t="shared" si="0"/>
        <v>10</v>
      </c>
    </row>
    <row r="7" spans="1:9" x14ac:dyDescent="0.25">
      <c r="A7" s="102">
        <f>BangLuong!A7</f>
        <v>4</v>
      </c>
      <c r="B7" s="103" t="str">
        <f>BangLuong!B7</f>
        <v>Chuyên gia 3</v>
      </c>
      <c r="C7" s="104" t="str">
        <f>BangLuong!D7</f>
        <v>KS</v>
      </c>
      <c r="D7" s="71">
        <v>1</v>
      </c>
      <c r="E7" s="71">
        <v>1</v>
      </c>
      <c r="F7" s="72">
        <v>2</v>
      </c>
      <c r="G7" s="71">
        <v>5</v>
      </c>
      <c r="H7" s="71"/>
      <c r="I7" s="102">
        <f t="shared" si="0"/>
        <v>9</v>
      </c>
    </row>
    <row r="8" spans="1:9" x14ac:dyDescent="0.25">
      <c r="A8" s="102">
        <f>BangLuong!A8</f>
        <v>5</v>
      </c>
      <c r="B8" s="103" t="str">
        <f>BangLuong!B8</f>
        <v>Chuyên gia 4</v>
      </c>
      <c r="C8" s="104" t="str">
        <f>BangLuong!D8</f>
        <v>KS</v>
      </c>
      <c r="D8" s="71">
        <v>1</v>
      </c>
      <c r="E8" s="71">
        <v>2</v>
      </c>
      <c r="F8" s="72">
        <v>5</v>
      </c>
      <c r="G8" s="71">
        <v>5</v>
      </c>
      <c r="H8" s="71"/>
      <c r="I8" s="102">
        <f t="shared" si="0"/>
        <v>13</v>
      </c>
    </row>
    <row r="9" spans="1:9" x14ac:dyDescent="0.25">
      <c r="A9" s="102">
        <f>BangLuong!A9</f>
        <v>6</v>
      </c>
      <c r="B9" s="103" t="str">
        <f>BangLuong!B9</f>
        <v>Chuyên gia 5</v>
      </c>
      <c r="C9" s="104" t="str">
        <f>BangLuong!D9</f>
        <v>KS</v>
      </c>
      <c r="D9" s="71">
        <v>1</v>
      </c>
      <c r="E9" s="71">
        <v>1</v>
      </c>
      <c r="F9" s="72">
        <v>5</v>
      </c>
      <c r="G9" s="71">
        <v>5</v>
      </c>
      <c r="H9" s="71"/>
      <c r="I9" s="102">
        <f t="shared" si="0"/>
        <v>12</v>
      </c>
    </row>
    <row r="10" spans="1:9" x14ac:dyDescent="0.25">
      <c r="A10" s="102" t="str">
        <f>BangLuong!A10</f>
        <v>…</v>
      </c>
      <c r="B10" s="103"/>
      <c r="C10" s="104">
        <f>BangLuong!D11</f>
        <v>0</v>
      </c>
      <c r="D10" s="73"/>
      <c r="E10" s="73"/>
      <c r="F10" s="74"/>
      <c r="G10" s="73"/>
      <c r="H10" s="73"/>
      <c r="I10" s="105">
        <f t="shared" si="0"/>
        <v>0</v>
      </c>
    </row>
    <row r="11" spans="1:9" x14ac:dyDescent="0.25">
      <c r="A11" s="67"/>
      <c r="B11" s="66" t="s">
        <v>62</v>
      </c>
      <c r="C11" s="33"/>
      <c r="D11" s="65">
        <f>SUM(D4:D9)</f>
        <v>7</v>
      </c>
      <c r="E11" s="65">
        <f>SUM(E4:E9)</f>
        <v>9</v>
      </c>
      <c r="F11" s="65">
        <f>SUM(F4:F9)</f>
        <v>22</v>
      </c>
      <c r="G11" s="65">
        <f>SUM(G4:G9)</f>
        <v>30</v>
      </c>
      <c r="H11" s="65"/>
      <c r="I11" s="65">
        <f>SUM(I4:I9)</f>
        <v>68</v>
      </c>
    </row>
  </sheetData>
  <mergeCells count="2">
    <mergeCell ref="G2:I2"/>
    <mergeCell ref="A1:I1"/>
  </mergeCells>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488D6F-5FE6-46C5-BBF1-8076B558AB30}">
  <sheetPr>
    <tabColor rgb="FFC00000"/>
  </sheetPr>
  <dimension ref="A1:G11"/>
  <sheetViews>
    <sheetView zoomScale="130" zoomScaleNormal="130" workbookViewId="0">
      <selection activeCell="E6" sqref="E6"/>
    </sheetView>
  </sheetViews>
  <sheetFormatPr defaultRowHeight="15.75" x14ac:dyDescent="0.25"/>
  <cols>
    <col min="1" max="1" width="4.85546875" style="3" customWidth="1"/>
    <col min="2" max="2" width="39.140625" style="2" customWidth="1"/>
    <col min="3" max="3" width="14.42578125" style="2" customWidth="1"/>
    <col min="4" max="4" width="8.28515625" style="2" customWidth="1"/>
    <col min="5" max="5" width="12.85546875" style="2" customWidth="1"/>
    <col min="6" max="6" width="14.85546875" style="2" customWidth="1"/>
    <col min="7" max="7" width="19.42578125" style="2" customWidth="1"/>
    <col min="8" max="16384" width="9.140625" style="2"/>
  </cols>
  <sheetData>
    <row r="1" spans="1:7" ht="23.25" customHeight="1" x14ac:dyDescent="0.25">
      <c r="A1" s="109" t="s">
        <v>94</v>
      </c>
      <c r="B1" s="109"/>
      <c r="C1" s="109"/>
      <c r="D1" s="109"/>
      <c r="E1" s="109"/>
      <c r="F1" s="109"/>
      <c r="G1" s="109"/>
    </row>
    <row r="2" spans="1:7" x14ac:dyDescent="0.25">
      <c r="G2" s="90" t="s">
        <v>17</v>
      </c>
    </row>
    <row r="3" spans="1:7" s="4" customFormat="1" ht="31.5" x14ac:dyDescent="0.25">
      <c r="A3" s="85" t="s">
        <v>21</v>
      </c>
      <c r="B3" s="85" t="s">
        <v>84</v>
      </c>
      <c r="C3" s="85" t="s">
        <v>38</v>
      </c>
      <c r="D3" s="85" t="s">
        <v>80</v>
      </c>
      <c r="E3" s="85" t="s">
        <v>81</v>
      </c>
      <c r="F3" s="85" t="s">
        <v>82</v>
      </c>
      <c r="G3" s="85" t="s">
        <v>83</v>
      </c>
    </row>
    <row r="4" spans="1:7" x14ac:dyDescent="0.25">
      <c r="A4" s="75">
        <v>1</v>
      </c>
      <c r="B4" s="86" t="s">
        <v>85</v>
      </c>
      <c r="C4" s="75" t="s">
        <v>92</v>
      </c>
      <c r="D4" s="75">
        <v>1</v>
      </c>
      <c r="E4" s="87">
        <f>CPđilại!F11</f>
        <v>22000000</v>
      </c>
      <c r="F4" s="87">
        <f>D4*E4</f>
        <v>22000000</v>
      </c>
      <c r="G4" s="86"/>
    </row>
    <row r="5" spans="1:7" x14ac:dyDescent="0.25">
      <c r="A5" s="5">
        <f>A4+1</f>
        <v>2</v>
      </c>
      <c r="B5" s="6" t="s">
        <v>89</v>
      </c>
      <c r="C5" s="5" t="s">
        <v>93</v>
      </c>
      <c r="D5" s="5">
        <v>1</v>
      </c>
      <c r="E5" s="13">
        <v>5000000</v>
      </c>
      <c r="F5" s="13">
        <f t="shared" ref="F5:F10" si="0">D5*E5</f>
        <v>5000000</v>
      </c>
      <c r="G5" s="6" t="s">
        <v>101</v>
      </c>
    </row>
    <row r="6" spans="1:7" x14ac:dyDescent="0.25">
      <c r="A6" s="5">
        <f t="shared" ref="A6:A10" si="1">A5+1</f>
        <v>3</v>
      </c>
      <c r="B6" s="6" t="s">
        <v>86</v>
      </c>
      <c r="C6" s="5" t="s">
        <v>93</v>
      </c>
      <c r="D6" s="5">
        <v>1</v>
      </c>
      <c r="E6" s="13">
        <v>5000000</v>
      </c>
      <c r="F6" s="13">
        <f t="shared" si="0"/>
        <v>5000000</v>
      </c>
      <c r="G6" s="6"/>
    </row>
    <row r="7" spans="1:7" x14ac:dyDescent="0.25">
      <c r="A7" s="5">
        <f t="shared" si="1"/>
        <v>4</v>
      </c>
      <c r="B7" s="6" t="s">
        <v>87</v>
      </c>
      <c r="C7" s="5" t="s">
        <v>93</v>
      </c>
      <c r="D7" s="5">
        <v>1</v>
      </c>
      <c r="E7" s="13">
        <v>10000000</v>
      </c>
      <c r="F7" s="13">
        <f t="shared" si="0"/>
        <v>10000000</v>
      </c>
      <c r="G7" s="6"/>
    </row>
    <row r="8" spans="1:7" x14ac:dyDescent="0.25">
      <c r="A8" s="5">
        <f t="shared" si="1"/>
        <v>5</v>
      </c>
      <c r="B8" s="6" t="s">
        <v>88</v>
      </c>
      <c r="C8" s="5" t="s">
        <v>92</v>
      </c>
      <c r="D8" s="5">
        <v>1</v>
      </c>
      <c r="E8" s="13">
        <f>CPThongTin!F11</f>
        <v>1800000</v>
      </c>
      <c r="F8" s="13">
        <f t="shared" si="0"/>
        <v>1800000</v>
      </c>
      <c r="G8" s="6"/>
    </row>
    <row r="9" spans="1:7" x14ac:dyDescent="0.25">
      <c r="A9" s="5">
        <f t="shared" si="1"/>
        <v>6</v>
      </c>
      <c r="B9" s="6" t="s">
        <v>90</v>
      </c>
      <c r="C9" s="5" t="s">
        <v>93</v>
      </c>
      <c r="D9" s="5">
        <v>1</v>
      </c>
      <c r="E9" s="13">
        <v>5000000</v>
      </c>
      <c r="F9" s="13">
        <f t="shared" si="0"/>
        <v>5000000</v>
      </c>
      <c r="G9" s="6"/>
    </row>
    <row r="10" spans="1:7" x14ac:dyDescent="0.25">
      <c r="A10" s="5">
        <f t="shared" si="1"/>
        <v>7</v>
      </c>
      <c r="B10" s="10" t="s">
        <v>91</v>
      </c>
      <c r="C10" s="5" t="s">
        <v>93</v>
      </c>
      <c r="D10" s="5">
        <v>1</v>
      </c>
      <c r="E10" s="14">
        <v>10000000</v>
      </c>
      <c r="F10" s="88">
        <f t="shared" si="0"/>
        <v>10000000</v>
      </c>
      <c r="G10" s="10"/>
    </row>
    <row r="11" spans="1:7" x14ac:dyDescent="0.25">
      <c r="A11" s="11"/>
      <c r="B11" s="12" t="s">
        <v>62</v>
      </c>
      <c r="C11" s="12"/>
      <c r="D11" s="12"/>
      <c r="E11" s="12"/>
      <c r="F11" s="15">
        <f>ROUND(SUM(F4:F10),0)</f>
        <v>58800000</v>
      </c>
      <c r="G11" s="12"/>
    </row>
  </sheetData>
  <mergeCells count="1">
    <mergeCell ref="A1:G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DC650-3903-4C6C-AE7B-FA7828617B52}">
  <sheetPr>
    <tabColor rgb="FFC00000"/>
  </sheetPr>
  <dimension ref="A1:G11"/>
  <sheetViews>
    <sheetView zoomScale="130" zoomScaleNormal="130" workbookViewId="0">
      <selection activeCell="E22" sqref="E22"/>
    </sheetView>
  </sheetViews>
  <sheetFormatPr defaultRowHeight="15.75" x14ac:dyDescent="0.25"/>
  <cols>
    <col min="1" max="1" width="4.85546875" style="3" customWidth="1"/>
    <col min="2" max="2" width="30.140625" style="2" customWidth="1"/>
    <col min="3" max="3" width="8.28515625" style="2" customWidth="1"/>
    <col min="4" max="4" width="10.7109375" style="2" customWidth="1"/>
    <col min="5" max="5" width="12.85546875" style="2" customWidth="1"/>
    <col min="6" max="6" width="14.85546875" style="2" customWidth="1"/>
    <col min="7" max="7" width="16.7109375" style="2" customWidth="1"/>
    <col min="8" max="16384" width="9.140625" style="2"/>
  </cols>
  <sheetData>
    <row r="1" spans="1:7" ht="21.75" customHeight="1" x14ac:dyDescent="0.25">
      <c r="A1" s="109" t="s">
        <v>95</v>
      </c>
      <c r="B1" s="109"/>
      <c r="C1" s="109"/>
      <c r="D1" s="109"/>
      <c r="E1" s="109"/>
      <c r="F1" s="109"/>
      <c r="G1" s="109"/>
    </row>
    <row r="2" spans="1:7" x14ac:dyDescent="0.25">
      <c r="G2" s="89" t="s">
        <v>17</v>
      </c>
    </row>
    <row r="3" spans="1:7" s="4" customFormat="1" ht="31.5" x14ac:dyDescent="0.25">
      <c r="A3" s="85" t="s">
        <v>21</v>
      </c>
      <c r="B3" s="85" t="s">
        <v>84</v>
      </c>
      <c r="C3" s="85" t="s">
        <v>38</v>
      </c>
      <c r="D3" s="85" t="s">
        <v>80</v>
      </c>
      <c r="E3" s="85" t="s">
        <v>97</v>
      </c>
      <c r="F3" s="85" t="s">
        <v>98</v>
      </c>
      <c r="G3" s="85" t="s">
        <v>83</v>
      </c>
    </row>
    <row r="4" spans="1:7" x14ac:dyDescent="0.25">
      <c r="A4" s="75">
        <f>BangLuong!A4</f>
        <v>1</v>
      </c>
      <c r="B4" s="86" t="str">
        <f>BangLuong!B4</f>
        <v>Chủ trì</v>
      </c>
      <c r="C4" s="75" t="s">
        <v>96</v>
      </c>
      <c r="D4" s="91">
        <v>4</v>
      </c>
      <c r="E4" s="87">
        <v>3000000</v>
      </c>
      <c r="F4" s="87">
        <f>D4*E4</f>
        <v>12000000</v>
      </c>
      <c r="G4" s="86" t="s">
        <v>99</v>
      </c>
    </row>
    <row r="5" spans="1:7" x14ac:dyDescent="0.25">
      <c r="A5" s="5">
        <f>BangLuong!A5</f>
        <v>2</v>
      </c>
      <c r="B5" s="6" t="str">
        <f>BangLuong!B5</f>
        <v>Chuyên gia 1</v>
      </c>
      <c r="C5" s="5" t="s">
        <v>96</v>
      </c>
      <c r="D5" s="5">
        <v>2</v>
      </c>
      <c r="E5" s="13">
        <v>1000000</v>
      </c>
      <c r="F5" s="13">
        <f t="shared" ref="F5:F10" si="0">D5*E5</f>
        <v>2000000</v>
      </c>
      <c r="G5" s="6" t="s">
        <v>100</v>
      </c>
    </row>
    <row r="6" spans="1:7" x14ac:dyDescent="0.25">
      <c r="A6" s="5">
        <f>BangLuong!A6</f>
        <v>3</v>
      </c>
      <c r="B6" s="6" t="str">
        <f>BangLuong!B6</f>
        <v>Chuyên gia 2</v>
      </c>
      <c r="C6" s="5" t="s">
        <v>96</v>
      </c>
      <c r="D6" s="5">
        <v>2</v>
      </c>
      <c r="E6" s="13">
        <v>1000000</v>
      </c>
      <c r="F6" s="13">
        <f t="shared" si="0"/>
        <v>2000000</v>
      </c>
      <c r="G6" s="6" t="s">
        <v>100</v>
      </c>
    </row>
    <row r="7" spans="1:7" x14ac:dyDescent="0.25">
      <c r="A7" s="5">
        <f>BangLuong!A7</f>
        <v>4</v>
      </c>
      <c r="B7" s="6" t="str">
        <f>BangLuong!B7</f>
        <v>Chuyên gia 3</v>
      </c>
      <c r="C7" s="5" t="s">
        <v>96</v>
      </c>
      <c r="D7" s="5">
        <v>2</v>
      </c>
      <c r="E7" s="13">
        <v>1000000</v>
      </c>
      <c r="F7" s="13">
        <f t="shared" si="0"/>
        <v>2000000</v>
      </c>
      <c r="G7" s="6" t="s">
        <v>100</v>
      </c>
    </row>
    <row r="8" spans="1:7" x14ac:dyDescent="0.25">
      <c r="A8" s="5">
        <f>BangLuong!A8</f>
        <v>5</v>
      </c>
      <c r="B8" s="6" t="str">
        <f>BangLuong!B8</f>
        <v>Chuyên gia 4</v>
      </c>
      <c r="C8" s="5" t="s">
        <v>96</v>
      </c>
      <c r="D8" s="5">
        <v>2</v>
      </c>
      <c r="E8" s="13">
        <v>1000000</v>
      </c>
      <c r="F8" s="13">
        <f t="shared" si="0"/>
        <v>2000000</v>
      </c>
      <c r="G8" s="6" t="s">
        <v>100</v>
      </c>
    </row>
    <row r="9" spans="1:7" x14ac:dyDescent="0.25">
      <c r="A9" s="5">
        <f>BangLuong!A9</f>
        <v>6</v>
      </c>
      <c r="B9" s="6" t="str">
        <f>BangLuong!B9</f>
        <v>Chuyên gia 5</v>
      </c>
      <c r="C9" s="5" t="s">
        <v>96</v>
      </c>
      <c r="D9" s="5">
        <v>2</v>
      </c>
      <c r="E9" s="13">
        <v>1000000</v>
      </c>
      <c r="F9" s="13">
        <f t="shared" si="0"/>
        <v>2000000</v>
      </c>
      <c r="G9" s="6" t="s">
        <v>100</v>
      </c>
    </row>
    <row r="10" spans="1:7" x14ac:dyDescent="0.25">
      <c r="A10" s="16" t="str">
        <f>BangLuong!A10</f>
        <v>…</v>
      </c>
      <c r="B10" s="17"/>
      <c r="C10" s="16"/>
      <c r="D10" s="16"/>
      <c r="E10" s="92"/>
      <c r="F10" s="93">
        <f t="shared" si="0"/>
        <v>0</v>
      </c>
      <c r="G10" s="94"/>
    </row>
    <row r="11" spans="1:7" x14ac:dyDescent="0.25">
      <c r="A11" s="11"/>
      <c r="B11" s="12" t="s">
        <v>62</v>
      </c>
      <c r="C11" s="12"/>
      <c r="D11" s="12"/>
      <c r="E11" s="12"/>
      <c r="F11" s="15">
        <f>ROUND(SUM(F4:F10),0)</f>
        <v>22000000</v>
      </c>
      <c r="G11" s="12"/>
    </row>
  </sheetData>
  <mergeCells count="1">
    <mergeCell ref="A1:G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28EA4-25C4-40CE-91AE-651307E45C50}">
  <sheetPr>
    <tabColor rgb="FFC00000"/>
  </sheetPr>
  <dimension ref="A1:G11"/>
  <sheetViews>
    <sheetView zoomScale="130" zoomScaleNormal="130" workbookViewId="0">
      <selection activeCell="E22" sqref="E22"/>
    </sheetView>
  </sheetViews>
  <sheetFormatPr defaultRowHeight="15.75" x14ac:dyDescent="0.25"/>
  <cols>
    <col min="1" max="1" width="4.85546875" style="3" customWidth="1"/>
    <col min="2" max="2" width="30.140625" style="2" customWidth="1"/>
    <col min="3" max="3" width="8.28515625" style="2" customWidth="1"/>
    <col min="4" max="4" width="10.7109375" style="2" customWidth="1"/>
    <col min="5" max="5" width="12.85546875" style="2" customWidth="1"/>
    <col min="6" max="6" width="14.85546875" style="2" customWidth="1"/>
    <col min="7" max="7" width="26.42578125" style="2" customWidth="1"/>
    <col min="8" max="16384" width="9.140625" style="2"/>
  </cols>
  <sheetData>
    <row r="1" spans="1:7" ht="21.75" customHeight="1" x14ac:dyDescent="0.25">
      <c r="A1" s="109" t="s">
        <v>102</v>
      </c>
      <c r="B1" s="109"/>
      <c r="C1" s="109"/>
      <c r="D1" s="109"/>
      <c r="E1" s="109"/>
      <c r="F1" s="109"/>
      <c r="G1" s="109"/>
    </row>
    <row r="2" spans="1:7" x14ac:dyDescent="0.25">
      <c r="G2" s="90" t="s">
        <v>17</v>
      </c>
    </row>
    <row r="3" spans="1:7" s="4" customFormat="1" ht="31.5" x14ac:dyDescent="0.25">
      <c r="A3" s="85" t="s">
        <v>21</v>
      </c>
      <c r="B3" s="85" t="s">
        <v>84</v>
      </c>
      <c r="C3" s="85" t="s">
        <v>38</v>
      </c>
      <c r="D3" s="85" t="s">
        <v>80</v>
      </c>
      <c r="E3" s="85" t="s">
        <v>97</v>
      </c>
      <c r="F3" s="85" t="s">
        <v>98</v>
      </c>
      <c r="G3" s="85" t="s">
        <v>83</v>
      </c>
    </row>
    <row r="4" spans="1:7" x14ac:dyDescent="0.25">
      <c r="A4" s="75">
        <f>BangLuong!A4</f>
        <v>1</v>
      </c>
      <c r="B4" s="86" t="str">
        <f>BangLuong!B4</f>
        <v>Chủ trì</v>
      </c>
      <c r="C4" s="75" t="s">
        <v>103</v>
      </c>
      <c r="D4" s="91">
        <v>1</v>
      </c>
      <c r="E4" s="87">
        <v>300000</v>
      </c>
      <c r="F4" s="87">
        <f>D4*E4</f>
        <v>300000</v>
      </c>
      <c r="G4" s="86" t="s">
        <v>104</v>
      </c>
    </row>
    <row r="5" spans="1:7" x14ac:dyDescent="0.25">
      <c r="A5" s="5">
        <f>BangLuong!A5</f>
        <v>2</v>
      </c>
      <c r="B5" s="6" t="str">
        <f>BangLuong!B5</f>
        <v>Chuyên gia 1</v>
      </c>
      <c r="C5" s="5" t="str">
        <f>C4</f>
        <v>tháng</v>
      </c>
      <c r="D5" s="5">
        <v>1</v>
      </c>
      <c r="E5" s="13">
        <f>E4</f>
        <v>300000</v>
      </c>
      <c r="F5" s="13">
        <f t="shared" ref="F5:F10" si="0">D5*E5</f>
        <v>300000</v>
      </c>
      <c r="G5" s="6" t="s">
        <v>104</v>
      </c>
    </row>
    <row r="6" spans="1:7" x14ac:dyDescent="0.25">
      <c r="A6" s="5">
        <f>BangLuong!A6</f>
        <v>3</v>
      </c>
      <c r="B6" s="6" t="str">
        <f>BangLuong!B6</f>
        <v>Chuyên gia 2</v>
      </c>
      <c r="C6" s="5" t="str">
        <f t="shared" ref="C6:C9" si="1">C5</f>
        <v>tháng</v>
      </c>
      <c r="D6" s="5">
        <v>1</v>
      </c>
      <c r="E6" s="13">
        <f t="shared" ref="E6:E9" si="2">E5</f>
        <v>300000</v>
      </c>
      <c r="F6" s="13">
        <f t="shared" si="0"/>
        <v>300000</v>
      </c>
      <c r="G6" s="6" t="s">
        <v>104</v>
      </c>
    </row>
    <row r="7" spans="1:7" x14ac:dyDescent="0.25">
      <c r="A7" s="5">
        <f>BangLuong!A7</f>
        <v>4</v>
      </c>
      <c r="B7" s="6" t="str">
        <f>BangLuong!B7</f>
        <v>Chuyên gia 3</v>
      </c>
      <c r="C7" s="5" t="str">
        <f t="shared" si="1"/>
        <v>tháng</v>
      </c>
      <c r="D7" s="5">
        <v>1</v>
      </c>
      <c r="E7" s="13">
        <f t="shared" si="2"/>
        <v>300000</v>
      </c>
      <c r="F7" s="13">
        <f t="shared" si="0"/>
        <v>300000</v>
      </c>
      <c r="G7" s="6" t="s">
        <v>104</v>
      </c>
    </row>
    <row r="8" spans="1:7" x14ac:dyDescent="0.25">
      <c r="A8" s="5">
        <f>BangLuong!A8</f>
        <v>5</v>
      </c>
      <c r="B8" s="6" t="str">
        <f>BangLuong!B8</f>
        <v>Chuyên gia 4</v>
      </c>
      <c r="C8" s="5" t="str">
        <f t="shared" si="1"/>
        <v>tháng</v>
      </c>
      <c r="D8" s="5">
        <v>1</v>
      </c>
      <c r="E8" s="13">
        <f t="shared" si="2"/>
        <v>300000</v>
      </c>
      <c r="F8" s="13">
        <f t="shared" si="0"/>
        <v>300000</v>
      </c>
      <c r="G8" s="6" t="s">
        <v>104</v>
      </c>
    </row>
    <row r="9" spans="1:7" x14ac:dyDescent="0.25">
      <c r="A9" s="5">
        <f>BangLuong!A9</f>
        <v>6</v>
      </c>
      <c r="B9" s="6" t="str">
        <f>BangLuong!B9</f>
        <v>Chuyên gia 5</v>
      </c>
      <c r="C9" s="5" t="str">
        <f t="shared" si="1"/>
        <v>tháng</v>
      </c>
      <c r="D9" s="5">
        <v>1</v>
      </c>
      <c r="E9" s="13">
        <f t="shared" si="2"/>
        <v>300000</v>
      </c>
      <c r="F9" s="13">
        <f t="shared" si="0"/>
        <v>300000</v>
      </c>
      <c r="G9" s="6" t="s">
        <v>104</v>
      </c>
    </row>
    <row r="10" spans="1:7" x14ac:dyDescent="0.25">
      <c r="A10" s="16" t="str">
        <f>BangLuong!A10</f>
        <v>…</v>
      </c>
      <c r="B10" s="17"/>
      <c r="C10" s="16"/>
      <c r="D10" s="16"/>
      <c r="E10" s="92"/>
      <c r="F10" s="93">
        <f t="shared" si="0"/>
        <v>0</v>
      </c>
      <c r="G10" s="94"/>
    </row>
    <row r="11" spans="1:7" x14ac:dyDescent="0.25">
      <c r="A11" s="11"/>
      <c r="B11" s="12" t="s">
        <v>62</v>
      </c>
      <c r="C11" s="12"/>
      <c r="D11" s="12"/>
      <c r="E11" s="12"/>
      <c r="F11" s="15">
        <f>ROUND(SUM(F4:F10),0)</f>
        <v>1800000</v>
      </c>
      <c r="G11" s="12"/>
    </row>
  </sheetData>
  <mergeCells count="1">
    <mergeCell ref="A1:G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FF58F-E3D7-4758-A4BE-7D7E5FE0657A}">
  <dimension ref="A1:E8"/>
  <sheetViews>
    <sheetView tabSelected="1" zoomScale="115" zoomScaleNormal="115" zoomScaleSheetLayoutView="100" workbookViewId="0">
      <selection activeCell="J6" sqref="J6"/>
    </sheetView>
  </sheetViews>
  <sheetFormatPr defaultRowHeight="15.75" x14ac:dyDescent="0.25"/>
  <cols>
    <col min="1" max="1" width="7.28515625" style="2" customWidth="1"/>
    <col min="2" max="2" width="80.7109375" style="2" customWidth="1"/>
    <col min="3" max="3" width="8.5703125" style="2" customWidth="1"/>
    <col min="4" max="4" width="15.28515625" style="2" customWidth="1"/>
    <col min="5" max="5" width="16.28515625" style="2" customWidth="1"/>
    <col min="6" max="7" width="9.140625" style="2"/>
    <col min="8" max="8" width="20.140625" style="2" customWidth="1"/>
    <col min="9" max="16384" width="9.140625" style="2"/>
  </cols>
  <sheetData>
    <row r="1" spans="1:5" ht="25.5" customHeight="1" x14ac:dyDescent="0.25">
      <c r="A1" s="118" t="s">
        <v>30</v>
      </c>
      <c r="B1" s="118"/>
      <c r="C1" s="118"/>
      <c r="D1" s="118"/>
      <c r="E1" s="118"/>
    </row>
    <row r="2" spans="1:5" ht="43.5" customHeight="1" x14ac:dyDescent="0.25">
      <c r="A2" s="119" t="s">
        <v>107</v>
      </c>
      <c r="B2" s="119"/>
      <c r="C2" s="119"/>
      <c r="D2" s="119"/>
      <c r="E2" s="119"/>
    </row>
    <row r="3" spans="1:5" x14ac:dyDescent="0.25">
      <c r="A3" s="19"/>
      <c r="B3" s="19"/>
      <c r="C3" s="19"/>
      <c r="D3" s="19"/>
      <c r="E3" s="26" t="s">
        <v>17</v>
      </c>
    </row>
    <row r="4" spans="1:5" ht="38.25" customHeight="1" x14ac:dyDescent="0.25">
      <c r="A4" s="49" t="s">
        <v>0</v>
      </c>
      <c r="B4" s="7" t="s">
        <v>29</v>
      </c>
      <c r="C4" s="7" t="s">
        <v>31</v>
      </c>
      <c r="D4" s="7" t="s">
        <v>32</v>
      </c>
      <c r="E4" s="7" t="s">
        <v>33</v>
      </c>
    </row>
    <row r="5" spans="1:5" ht="108" customHeight="1" x14ac:dyDescent="0.25">
      <c r="A5" s="21">
        <v>1</v>
      </c>
      <c r="B5" s="22" t="s">
        <v>106</v>
      </c>
      <c r="C5" s="24">
        <v>26</v>
      </c>
      <c r="D5" s="25">
        <v>70000000</v>
      </c>
      <c r="E5" s="23">
        <f>ROUND(D5/C5,0)</f>
        <v>2692308</v>
      </c>
    </row>
    <row r="6" spans="1:5" ht="138" customHeight="1" x14ac:dyDescent="0.25">
      <c r="A6" s="21">
        <v>2</v>
      </c>
      <c r="B6" s="22" t="s">
        <v>34</v>
      </c>
      <c r="C6" s="24">
        <v>26</v>
      </c>
      <c r="D6" s="25">
        <v>55000000</v>
      </c>
      <c r="E6" s="23">
        <f t="shared" ref="E6:E8" si="0">ROUND(D6/C6,0)</f>
        <v>2115385</v>
      </c>
    </row>
    <row r="7" spans="1:5" ht="78" customHeight="1" x14ac:dyDescent="0.25">
      <c r="A7" s="21">
        <v>3</v>
      </c>
      <c r="B7" s="22" t="s">
        <v>35</v>
      </c>
      <c r="C7" s="24">
        <v>26</v>
      </c>
      <c r="D7" s="25">
        <v>40000000</v>
      </c>
      <c r="E7" s="23">
        <f t="shared" si="0"/>
        <v>1538462</v>
      </c>
    </row>
    <row r="8" spans="1:5" ht="94.5" customHeight="1" x14ac:dyDescent="0.25">
      <c r="A8" s="21">
        <v>4</v>
      </c>
      <c r="B8" s="22" t="s">
        <v>36</v>
      </c>
      <c r="C8" s="24">
        <v>26</v>
      </c>
      <c r="D8" s="25">
        <v>30000000</v>
      </c>
      <c r="E8" s="23">
        <f t="shared" si="0"/>
        <v>1153846</v>
      </c>
    </row>
  </sheetData>
  <mergeCells count="2">
    <mergeCell ref="A1:E1"/>
    <mergeCell ref="A2:E2"/>
  </mergeCells>
  <pageMargins left="0.7" right="0.7" top="0.75" bottom="0.75" header="0.3" footer="0.3"/>
  <pageSetup paperSize="9" scale="99" orientation="landscape"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0AA72E-70B0-4F26-81CE-DC5B751883C5}">
  <dimension ref="A2:D8"/>
  <sheetViews>
    <sheetView zoomScale="160" zoomScaleNormal="160" workbookViewId="0">
      <selection activeCell="C11" sqref="C11"/>
    </sheetView>
  </sheetViews>
  <sheetFormatPr defaultRowHeight="15.75" x14ac:dyDescent="0.25"/>
  <cols>
    <col min="1" max="1" width="33.7109375" style="79" customWidth="1"/>
    <col min="2" max="2" width="12.42578125" style="79" customWidth="1"/>
    <col min="3" max="4" width="11.140625" style="79" customWidth="1"/>
    <col min="5" max="16384" width="9.140625" style="79"/>
  </cols>
  <sheetData>
    <row r="2" spans="1:4" x14ac:dyDescent="0.25">
      <c r="A2" s="120" t="s">
        <v>73</v>
      </c>
      <c r="B2" s="120"/>
      <c r="C2" s="120"/>
      <c r="D2" s="120"/>
    </row>
    <row r="4" spans="1:4" x14ac:dyDescent="0.25">
      <c r="A4" s="80" t="s">
        <v>68</v>
      </c>
      <c r="B4" s="81" t="s">
        <v>70</v>
      </c>
      <c r="C4" s="81" t="s">
        <v>71</v>
      </c>
      <c r="D4" s="81" t="s">
        <v>72</v>
      </c>
    </row>
    <row r="5" spans="1:4" x14ac:dyDescent="0.25">
      <c r="A5" s="80" t="s">
        <v>69</v>
      </c>
      <c r="B5" s="81">
        <v>55</v>
      </c>
      <c r="C5" s="81">
        <v>50</v>
      </c>
      <c r="D5" s="81">
        <v>45</v>
      </c>
    </row>
    <row r="7" spans="1:4" x14ac:dyDescent="0.25">
      <c r="A7" s="82" t="s">
        <v>74</v>
      </c>
      <c r="B7" s="83">
        <f>BangLuong!$H$11/1000000000</f>
        <v>0.13096155700000001</v>
      </c>
      <c r="C7" s="79" t="s">
        <v>76</v>
      </c>
    </row>
    <row r="8" spans="1:4" x14ac:dyDescent="0.25">
      <c r="A8" s="82" t="s">
        <v>75</v>
      </c>
      <c r="B8" s="84">
        <f>IF(B7&lt;1,55, IF(B7&lt;5, 50, 45))</f>
        <v>55</v>
      </c>
      <c r="C8" s="79" t="s">
        <v>105</v>
      </c>
    </row>
  </sheetData>
  <mergeCells count="1">
    <mergeCell ref="A2:D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TH</vt:lpstr>
      <vt:lpstr>BangLuong</vt:lpstr>
      <vt:lpstr>TienDo</vt:lpstr>
      <vt:lpstr>Ck</vt:lpstr>
      <vt:lpstr>CPđilại</vt:lpstr>
      <vt:lpstr>CPThongTin</vt:lpstr>
      <vt:lpstr>DG</vt:lpstr>
      <vt:lpstr>DM_CPQL</vt:lpstr>
      <vt:lpstr>TH!Print_Area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Thắng Uông</dc:creator>
  <cp:lastModifiedBy>Thắng Uông</cp:lastModifiedBy>
  <cp:lastPrinted>2025-10-15T03:18:59Z</cp:lastPrinted>
  <dcterms:created xsi:type="dcterms:W3CDTF">2025-10-15T02:58:30Z</dcterms:created>
  <dcterms:modified xsi:type="dcterms:W3CDTF">2026-05-09T10:27:35Z</dcterms:modified>
</cp:coreProperties>
</file>